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dek12-my.sharepoint.com/personal/ljohnson_mdek12_org/Documents/Documents/Superintendent Annual Report/2025/"/>
    </mc:Choice>
  </mc:AlternateContent>
  <xr:revisionPtr revIDLastSave="0" documentId="8_{172EF139-2131-489E-80B0-CF81B320DF1B}" xr6:coauthVersionLast="47" xr6:coauthVersionMax="47" xr10:uidLastSave="{00000000-0000-0000-0000-000000000000}"/>
  <bookViews>
    <workbookView xWindow="-25320" yWindow="180" windowWidth="25440" windowHeight="15270" xr2:uid="{DF306DD8-3CBE-4A85-A2B6-20808CAE5D86}"/>
  </bookViews>
  <sheets>
    <sheet name="FY25" sheetId="1" r:id="rId1"/>
  </sheets>
  <definedNames>
    <definedName name="_xlnm._FilterDatabase" localSheetId="0" hidden="1">'FY25'!$A$5:$N$159</definedName>
    <definedName name="_xlnm.Print_Area" localSheetId="0">'FY25'!$A$1:$N$159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9" i="1" l="1"/>
  <c r="I153" i="1"/>
  <c r="N153" i="1" s="1"/>
  <c r="I152" i="1"/>
  <c r="N152" i="1" s="1"/>
  <c r="I151" i="1"/>
  <c r="N151" i="1" s="1"/>
  <c r="N150" i="1"/>
  <c r="I150" i="1"/>
  <c r="I149" i="1"/>
  <c r="N149" i="1" s="1"/>
  <c r="I148" i="1"/>
  <c r="N148" i="1" s="1"/>
  <c r="I147" i="1"/>
  <c r="N147" i="1" s="1"/>
  <c r="N146" i="1"/>
  <c r="I146" i="1"/>
  <c r="I145" i="1"/>
  <c r="N145" i="1" s="1"/>
  <c r="I144" i="1"/>
  <c r="N144" i="1" s="1"/>
  <c r="I143" i="1"/>
  <c r="N143" i="1" s="1"/>
  <c r="N142" i="1"/>
  <c r="I142" i="1"/>
  <c r="I141" i="1"/>
  <c r="N141" i="1" s="1"/>
  <c r="I140" i="1"/>
  <c r="N140" i="1" s="1"/>
  <c r="I139" i="1"/>
  <c r="N139" i="1" s="1"/>
  <c r="N138" i="1"/>
  <c r="I138" i="1"/>
  <c r="I137" i="1"/>
  <c r="N137" i="1" s="1"/>
  <c r="I136" i="1"/>
  <c r="N136" i="1" s="1"/>
  <c r="I135" i="1"/>
  <c r="N135" i="1" s="1"/>
  <c r="N134" i="1"/>
  <c r="I134" i="1"/>
  <c r="I133" i="1"/>
  <c r="N133" i="1" s="1"/>
  <c r="I132" i="1"/>
  <c r="N132" i="1" s="1"/>
  <c r="I131" i="1"/>
  <c r="N131" i="1" s="1"/>
  <c r="N130" i="1"/>
  <c r="I130" i="1"/>
  <c r="I129" i="1"/>
  <c r="N129" i="1" s="1"/>
  <c r="I128" i="1"/>
  <c r="N128" i="1" s="1"/>
  <c r="I127" i="1"/>
  <c r="N127" i="1" s="1"/>
  <c r="C127" i="1"/>
  <c r="N126" i="1"/>
  <c r="I126" i="1"/>
  <c r="I125" i="1"/>
  <c r="N125" i="1" s="1"/>
  <c r="N124" i="1"/>
  <c r="I124" i="1"/>
  <c r="I123" i="1"/>
  <c r="N123" i="1" s="1"/>
  <c r="N122" i="1"/>
  <c r="I122" i="1"/>
  <c r="I121" i="1"/>
  <c r="N121" i="1" s="1"/>
  <c r="N120" i="1"/>
  <c r="I120" i="1"/>
  <c r="I119" i="1"/>
  <c r="N119" i="1" s="1"/>
  <c r="N118" i="1"/>
  <c r="I118" i="1"/>
  <c r="I117" i="1"/>
  <c r="N117" i="1" s="1"/>
  <c r="N116" i="1"/>
  <c r="I116" i="1"/>
  <c r="I115" i="1"/>
  <c r="N115" i="1" s="1"/>
  <c r="N114" i="1"/>
  <c r="I114" i="1"/>
  <c r="I113" i="1"/>
  <c r="N113" i="1" s="1"/>
  <c r="N112" i="1"/>
  <c r="I112" i="1"/>
  <c r="I111" i="1"/>
  <c r="N111" i="1" s="1"/>
  <c r="N110" i="1"/>
  <c r="I110" i="1"/>
  <c r="I109" i="1"/>
  <c r="N109" i="1" s="1"/>
  <c r="N108" i="1"/>
  <c r="I108" i="1"/>
  <c r="I107" i="1"/>
  <c r="N107" i="1" s="1"/>
  <c r="N106" i="1"/>
  <c r="I106" i="1"/>
  <c r="I105" i="1"/>
  <c r="N105" i="1" s="1"/>
  <c r="N104" i="1"/>
  <c r="I104" i="1"/>
  <c r="I103" i="1"/>
  <c r="N103" i="1" s="1"/>
  <c r="N102" i="1"/>
  <c r="I102" i="1"/>
  <c r="I101" i="1"/>
  <c r="N101" i="1" s="1"/>
  <c r="N100" i="1"/>
  <c r="I100" i="1"/>
  <c r="I99" i="1"/>
  <c r="N99" i="1" s="1"/>
  <c r="N98" i="1"/>
  <c r="I98" i="1"/>
  <c r="I97" i="1"/>
  <c r="N97" i="1" s="1"/>
  <c r="N96" i="1"/>
  <c r="I96" i="1"/>
  <c r="I95" i="1"/>
  <c r="N95" i="1" s="1"/>
  <c r="N94" i="1"/>
  <c r="I94" i="1"/>
  <c r="I93" i="1"/>
  <c r="N93" i="1" s="1"/>
  <c r="N92" i="1"/>
  <c r="I92" i="1"/>
  <c r="I91" i="1"/>
  <c r="N91" i="1" s="1"/>
  <c r="N90" i="1"/>
  <c r="I90" i="1"/>
  <c r="I89" i="1"/>
  <c r="N89" i="1" s="1"/>
  <c r="N88" i="1"/>
  <c r="I88" i="1"/>
  <c r="I87" i="1"/>
  <c r="N87" i="1" s="1"/>
  <c r="N86" i="1"/>
  <c r="I86" i="1"/>
  <c r="I85" i="1"/>
  <c r="N85" i="1" s="1"/>
  <c r="N84" i="1"/>
  <c r="I84" i="1"/>
  <c r="I83" i="1"/>
  <c r="N83" i="1" s="1"/>
  <c r="N82" i="1"/>
  <c r="I82" i="1"/>
  <c r="I81" i="1"/>
  <c r="N81" i="1" s="1"/>
  <c r="N80" i="1"/>
  <c r="I80" i="1"/>
  <c r="I79" i="1"/>
  <c r="N79" i="1" s="1"/>
  <c r="N78" i="1"/>
  <c r="I78" i="1"/>
  <c r="I77" i="1"/>
  <c r="N77" i="1" s="1"/>
  <c r="N76" i="1"/>
  <c r="I76" i="1"/>
  <c r="I75" i="1"/>
  <c r="N75" i="1" s="1"/>
  <c r="N74" i="1"/>
  <c r="I74" i="1"/>
  <c r="I73" i="1"/>
  <c r="N73" i="1" s="1"/>
  <c r="N72" i="1"/>
  <c r="I72" i="1"/>
  <c r="I71" i="1"/>
  <c r="N71" i="1" s="1"/>
  <c r="N70" i="1"/>
  <c r="I70" i="1"/>
  <c r="I69" i="1"/>
  <c r="N69" i="1" s="1"/>
  <c r="N68" i="1"/>
  <c r="I68" i="1"/>
  <c r="E68" i="1"/>
  <c r="D68" i="1"/>
  <c r="N67" i="1"/>
  <c r="I67" i="1"/>
  <c r="I66" i="1"/>
  <c r="N66" i="1" s="1"/>
  <c r="N65" i="1"/>
  <c r="I65" i="1"/>
  <c r="I64" i="1"/>
  <c r="N64" i="1" s="1"/>
  <c r="N63" i="1"/>
  <c r="I63" i="1"/>
  <c r="I62" i="1"/>
  <c r="N62" i="1" s="1"/>
  <c r="N61" i="1"/>
  <c r="I61" i="1"/>
  <c r="I60" i="1"/>
  <c r="N60" i="1" s="1"/>
  <c r="N59" i="1"/>
  <c r="I59" i="1"/>
  <c r="I58" i="1"/>
  <c r="N58" i="1" s="1"/>
  <c r="N57" i="1"/>
  <c r="I57" i="1"/>
  <c r="C57" i="1"/>
  <c r="N56" i="1"/>
  <c r="I56" i="1"/>
  <c r="C56" i="1"/>
  <c r="I55" i="1"/>
  <c r="N55" i="1" s="1"/>
  <c r="C55" i="1"/>
  <c r="I54" i="1"/>
  <c r="N54" i="1" s="1"/>
  <c r="C54" i="1"/>
  <c r="N53" i="1"/>
  <c r="I53" i="1"/>
  <c r="I52" i="1"/>
  <c r="N52" i="1" s="1"/>
  <c r="N51" i="1"/>
  <c r="I51" i="1"/>
  <c r="I50" i="1"/>
  <c r="N50" i="1" s="1"/>
  <c r="C50" i="1"/>
  <c r="N49" i="1"/>
  <c r="I49" i="1"/>
  <c r="C49" i="1"/>
  <c r="N48" i="1"/>
  <c r="I48" i="1"/>
  <c r="C48" i="1"/>
  <c r="N47" i="1"/>
  <c r="I47" i="1"/>
  <c r="N46" i="1"/>
  <c r="I46" i="1"/>
  <c r="I45" i="1"/>
  <c r="N45" i="1" s="1"/>
  <c r="I44" i="1"/>
  <c r="N44" i="1" s="1"/>
  <c r="N43" i="1"/>
  <c r="I43" i="1"/>
  <c r="N42" i="1"/>
  <c r="I42" i="1"/>
  <c r="I41" i="1"/>
  <c r="N41" i="1" s="1"/>
  <c r="I40" i="1"/>
  <c r="N40" i="1" s="1"/>
  <c r="N39" i="1"/>
  <c r="I39" i="1"/>
  <c r="N38" i="1"/>
  <c r="I38" i="1"/>
  <c r="I37" i="1"/>
  <c r="N37" i="1" s="1"/>
  <c r="I36" i="1"/>
  <c r="N36" i="1" s="1"/>
  <c r="N35" i="1"/>
  <c r="I35" i="1"/>
  <c r="N34" i="1"/>
  <c r="I34" i="1"/>
  <c r="I33" i="1"/>
  <c r="N33" i="1" s="1"/>
  <c r="I32" i="1"/>
  <c r="N32" i="1" s="1"/>
  <c r="N31" i="1"/>
  <c r="I31" i="1"/>
  <c r="N30" i="1"/>
  <c r="I30" i="1"/>
  <c r="I29" i="1"/>
  <c r="N29" i="1" s="1"/>
  <c r="I28" i="1"/>
  <c r="N28" i="1" s="1"/>
  <c r="N27" i="1"/>
  <c r="I27" i="1"/>
  <c r="N26" i="1"/>
  <c r="I26" i="1"/>
  <c r="I25" i="1"/>
  <c r="N25" i="1" s="1"/>
  <c r="I24" i="1"/>
  <c r="N24" i="1" s="1"/>
  <c r="C24" i="1"/>
  <c r="N23" i="1"/>
  <c r="I23" i="1"/>
  <c r="C23" i="1"/>
  <c r="I22" i="1"/>
  <c r="N22" i="1" s="1"/>
  <c r="I21" i="1"/>
  <c r="N21" i="1" s="1"/>
  <c r="N20" i="1"/>
  <c r="I20" i="1"/>
  <c r="N19" i="1"/>
  <c r="I19" i="1"/>
  <c r="I18" i="1"/>
  <c r="N18" i="1" s="1"/>
  <c r="I17" i="1"/>
  <c r="N17" i="1" s="1"/>
  <c r="N16" i="1"/>
  <c r="I16" i="1"/>
  <c r="N15" i="1"/>
  <c r="I15" i="1"/>
  <c r="I14" i="1"/>
  <c r="N14" i="1" s="1"/>
  <c r="I13" i="1"/>
  <c r="N13" i="1" s="1"/>
  <c r="N12" i="1"/>
  <c r="I12" i="1"/>
  <c r="N11" i="1"/>
  <c r="I11" i="1"/>
  <c r="I10" i="1"/>
  <c r="N10" i="1" s="1"/>
  <c r="I9" i="1"/>
  <c r="N9" i="1" s="1"/>
  <c r="N8" i="1"/>
  <c r="I8" i="1"/>
  <c r="N7" i="1"/>
  <c r="I7" i="1"/>
  <c r="I6" i="1"/>
  <c r="N6" i="1" l="1"/>
</calcChain>
</file>

<file path=xl/sharedStrings.xml><?xml version="1.0" encoding="utf-8"?>
<sst xmlns="http://schemas.openxmlformats.org/spreadsheetml/2006/main" count="174" uniqueCount="170">
  <si>
    <t xml:space="preserve"> ASSESSMENT/TAX LEVY INFORMATION 2024-25</t>
  </si>
  <si>
    <t>District</t>
  </si>
  <si>
    <t>Assess</t>
  </si>
  <si>
    <t>Homestead Credit</t>
  </si>
  <si>
    <t>Homestead Evaluation</t>
  </si>
  <si>
    <t>Current</t>
  </si>
  <si>
    <t>Voc. Ed.</t>
  </si>
  <si>
    <t>Other</t>
  </si>
  <si>
    <t>Total Curr.</t>
  </si>
  <si>
    <t>General</t>
  </si>
  <si>
    <t>Ad. Val.</t>
  </si>
  <si>
    <t>TOTAL</t>
  </si>
  <si>
    <t>No.</t>
  </si>
  <si>
    <t>District Name</t>
  </si>
  <si>
    <t>Value</t>
  </si>
  <si>
    <t>(Tax Loss 10/01/24 - 09/30/25)</t>
  </si>
  <si>
    <t>Mills</t>
  </si>
  <si>
    <t>Oper. Mills</t>
  </si>
  <si>
    <t>3 Mill</t>
  </si>
  <si>
    <t>Obligat.</t>
  </si>
  <si>
    <t>Shortfall</t>
  </si>
  <si>
    <t>LEVIED</t>
  </si>
  <si>
    <t>NATCHEZ- ADAMS</t>
  </si>
  <si>
    <t>ALCORN COUNTY</t>
  </si>
  <si>
    <t>CORINTH</t>
  </si>
  <si>
    <t>AMITE COUNTY</t>
  </si>
  <si>
    <t>ATTALA COUNTY</t>
  </si>
  <si>
    <t>KOSCIUSKO</t>
  </si>
  <si>
    <t>BENTON</t>
  </si>
  <si>
    <t>CLEVELAND</t>
  </si>
  <si>
    <t>NORTH BOLIVAR</t>
  </si>
  <si>
    <t xml:space="preserve">WEST BOLIVAR </t>
  </si>
  <si>
    <t>CALHOUN COUNTY</t>
  </si>
  <si>
    <t>CARROLL COUNTY</t>
  </si>
  <si>
    <t>CHICKASAW</t>
  </si>
  <si>
    <t>OKOLONA (CHICKASAW)</t>
  </si>
  <si>
    <t>OKOLONA (MONROE)</t>
  </si>
  <si>
    <t>CHOCTAW COUNTY</t>
  </si>
  <si>
    <t>CLAIBORNE COUNTY</t>
  </si>
  <si>
    <t>ENTERPRISE</t>
  </si>
  <si>
    <t>QUITMAN</t>
  </si>
  <si>
    <t>WEST POINT CONSOLIDATED</t>
  </si>
  <si>
    <t>COAHOMA COUNTY</t>
  </si>
  <si>
    <t>CLARKSDALE</t>
  </si>
  <si>
    <t>COPIAH COUNTY</t>
  </si>
  <si>
    <t>HAZLEHURST</t>
  </si>
  <si>
    <t>COVINGTON COUNTY</t>
  </si>
  <si>
    <t>DESOTO COUNTY</t>
  </si>
  <si>
    <t>FORREST COUNTY</t>
  </si>
  <si>
    <t>FORREST AHS</t>
  </si>
  <si>
    <t>HATTIESBURG (FORREST)</t>
  </si>
  <si>
    <t>HATTIESBURG (LAMAR)</t>
  </si>
  <si>
    <t>PETAL</t>
  </si>
  <si>
    <t>FRANKLIN COUNTY</t>
  </si>
  <si>
    <t>GEORGE COUNTY</t>
  </si>
  <si>
    <t>GREENE COUNTY</t>
  </si>
  <si>
    <t>GRENADA PUBLIC</t>
  </si>
  <si>
    <t>HANCOCK COUNTY</t>
  </si>
  <si>
    <t>BAY ST. LOUIS/WAVELAND</t>
  </si>
  <si>
    <t>HARRISON COUNTY</t>
  </si>
  <si>
    <t>BILOXI</t>
  </si>
  <si>
    <t>GULFPORT</t>
  </si>
  <si>
    <t>LONG BEACH</t>
  </si>
  <si>
    <t>PASS CHRISTIAN</t>
  </si>
  <si>
    <t>HINDS COUNTY</t>
  </si>
  <si>
    <t>JACKSON PUBLIC</t>
  </si>
  <si>
    <t>CLINTON</t>
  </si>
  <si>
    <t>HOLMES COUNTY CONSOL</t>
  </si>
  <si>
    <t>HUMPHREYS COUNTY</t>
  </si>
  <si>
    <t>ITAWAMBA COUNTY</t>
  </si>
  <si>
    <t>JACKSON COUNTY</t>
  </si>
  <si>
    <t>MOSS POINT</t>
  </si>
  <si>
    <t>OCEAN SPRINGS</t>
  </si>
  <si>
    <t>PASCAGOULA</t>
  </si>
  <si>
    <t>EAST JASPER</t>
  </si>
  <si>
    <t>WEST JASPER</t>
  </si>
  <si>
    <t>JEFFERSON COUNTY</t>
  </si>
  <si>
    <t xml:space="preserve">JEFFERSON DAVIS </t>
  </si>
  <si>
    <t>JONES COUNTY</t>
  </si>
  <si>
    <t>LAUREL</t>
  </si>
  <si>
    <t>KEMPER COUNTY</t>
  </si>
  <si>
    <t>LAFAYETTE COUNTY</t>
  </si>
  <si>
    <t>OXFORD</t>
  </si>
  <si>
    <t>LAMAR/LUMBERTON (PEARL RIVER)</t>
  </si>
  <si>
    <t>LAMAR/LUMBERTON COUNTY</t>
  </si>
  <si>
    <t>LAUDERDALE COUNTY</t>
  </si>
  <si>
    <t>MERIDIAN</t>
  </si>
  <si>
    <t>LAWRENCE COUNTY</t>
  </si>
  <si>
    <t>LEAKE COUNTY</t>
  </si>
  <si>
    <t>LEE COUNTY</t>
  </si>
  <si>
    <t>NETTLETON-Lee</t>
  </si>
  <si>
    <t xml:space="preserve">NETTLETON-Monroe </t>
  </si>
  <si>
    <t>TUPELO</t>
  </si>
  <si>
    <t xml:space="preserve">GREENWOOD/LEFLORE </t>
  </si>
  <si>
    <t>LINCOLN COUNTY</t>
  </si>
  <si>
    <t>BROOKHAVEN</t>
  </si>
  <si>
    <t>LOWNDES COUNTY</t>
  </si>
  <si>
    <t>COLUMBUS</t>
  </si>
  <si>
    <t>MADISON COUNTY</t>
  </si>
  <si>
    <t>CANTON</t>
  </si>
  <si>
    <t>MARION COUNTY</t>
  </si>
  <si>
    <t>COLUMBIA</t>
  </si>
  <si>
    <t>MARSHALL COUNTY</t>
  </si>
  <si>
    <t>HOLLY SPRINGS</t>
  </si>
  <si>
    <t>MONROE COUNTY</t>
  </si>
  <si>
    <t>ABERDEEN</t>
  </si>
  <si>
    <t>AMORY</t>
  </si>
  <si>
    <t>WINONA/MONTGOMERY</t>
  </si>
  <si>
    <t>NESHOBA COUNTY</t>
  </si>
  <si>
    <t>PHILADELPHIA</t>
  </si>
  <si>
    <t>NEWTON COUNTY</t>
  </si>
  <si>
    <t>NEWTON MUNICIPAL</t>
  </si>
  <si>
    <t>UNION (NESHOBA)</t>
  </si>
  <si>
    <t>UNION (NEWTON)</t>
  </si>
  <si>
    <t>NOXUBEE COUNTY</t>
  </si>
  <si>
    <t>STARKVILLE-OKTIBBEHA CONSOL</t>
  </si>
  <si>
    <t>NORTH PANOLA</t>
  </si>
  <si>
    <t>SOUTH PANOLA</t>
  </si>
  <si>
    <t>PEARL RIVER COUNTY</t>
  </si>
  <si>
    <t>PICAYUNE (HANCOCK)</t>
  </si>
  <si>
    <t>PICAYUNE (PEARL RIVER)</t>
  </si>
  <si>
    <t>POPLARVILLE</t>
  </si>
  <si>
    <t>PERRY COUNTY</t>
  </si>
  <si>
    <t>RICHTON</t>
  </si>
  <si>
    <t>NORTH PIKE</t>
  </si>
  <si>
    <t>SOUTH PIKE</t>
  </si>
  <si>
    <t>MCCOMB</t>
  </si>
  <si>
    <t>PONTOTOC COUNTY</t>
  </si>
  <si>
    <t>PONTOTOC CITY</t>
  </si>
  <si>
    <t>PRENTISS COUNTY</t>
  </si>
  <si>
    <t>BALDWYN-Lee</t>
  </si>
  <si>
    <t>BALDWYN-Prentiss</t>
  </si>
  <si>
    <t>BOONEVILLE</t>
  </si>
  <si>
    <t>QUITMAN COUNTY</t>
  </si>
  <si>
    <t>RANKIN COUNTY</t>
  </si>
  <si>
    <t>PEARL</t>
  </si>
  <si>
    <t>SCOTT COUNTY</t>
  </si>
  <si>
    <t>FOREST</t>
  </si>
  <si>
    <t>SOUTH DELTA/Issaq.</t>
  </si>
  <si>
    <t>SOUTH DELTA/Shar.</t>
  </si>
  <si>
    <t>SIMPSON COUNTY</t>
  </si>
  <si>
    <t>SMITH COUNTY</t>
  </si>
  <si>
    <t>STONE COUNTY</t>
  </si>
  <si>
    <t>SUNFLOWER CO CONSOLIDATED</t>
  </si>
  <si>
    <t>EAST TALLAHATCHIE</t>
  </si>
  <si>
    <t>WEST TALLAHATCHIE</t>
  </si>
  <si>
    <t>TATE COUNTY</t>
  </si>
  <si>
    <t>SENATOBIA</t>
  </si>
  <si>
    <t>NORTH TIPPAH</t>
  </si>
  <si>
    <t>SOUTH TIPPAH</t>
  </si>
  <si>
    <t>TISHOMINGO COUNTY</t>
  </si>
  <si>
    <t>TUNICA COUNTY</t>
  </si>
  <si>
    <t>UNION COUNTY</t>
  </si>
  <si>
    <t>NEW ALBANY</t>
  </si>
  <si>
    <t>WALTHALL COUNTY</t>
  </si>
  <si>
    <t>VICKSBURG-WARREN</t>
  </si>
  <si>
    <t>HOLLANDALE</t>
  </si>
  <si>
    <t>LELAND</t>
  </si>
  <si>
    <t>WESTERN LINE- Issaq</t>
  </si>
  <si>
    <t>WESTERN LINE- Wash</t>
  </si>
  <si>
    <t>GREENVILLE</t>
  </si>
  <si>
    <t>WAYNE COUNTY</t>
  </si>
  <si>
    <t>WEBSTER COUNTY</t>
  </si>
  <si>
    <t>WILKINSON COUNTY</t>
  </si>
  <si>
    <t>LOUISVILLE</t>
  </si>
  <si>
    <t>COFFEEVILLE</t>
  </si>
  <si>
    <t>WATER VALLEY (LAF)</t>
  </si>
  <si>
    <t>WATER VALLEY (Yalo)</t>
  </si>
  <si>
    <t>YAZOO COUNTY</t>
  </si>
  <si>
    <t>YAZOO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</si>
</sst>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Segoe UI Symbo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Segoe UI Symbo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CD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quotePrefix="1" applyFont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4" borderId="2" xfId="0" applyFont="1" applyFill="1" applyBorder="1" applyAlignment="1">
      <alignment horizontal="center"/>
    </xf>
    <xf numFmtId="0" fontId="9" fillId="5" borderId="2" xfId="0" applyFont="1" applyFill="1" applyBorder="1"/>
    <xf numFmtId="40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4" borderId="2" xfId="0" applyFont="1" applyFill="1" applyBorder="1"/>
    <xf numFmtId="0" fontId="3" fillId="0" borderId="0" xfId="0" applyFont="1"/>
    <xf numFmtId="0" fontId="9" fillId="5" borderId="2" xfId="0" applyFont="1" applyFill="1" applyBorder="1" applyAlignment="1">
      <alignment horizontal="center"/>
    </xf>
    <xf numFmtId="40" fontId="10" fillId="3" borderId="2" xfId="0" applyNumberFormat="1" applyFont="1" applyFill="1" applyBorder="1" applyAlignment="1">
      <alignment horizontal="center"/>
    </xf>
    <xf numFmtId="0" fontId="0" fillId="2" borderId="0" xfId="0" applyFill="1"/>
    <xf numFmtId="0" fontId="9" fillId="0" borderId="3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3" fontId="11" fillId="0" borderId="5" xfId="0" applyNumberFormat="1" applyFont="1" applyBorder="1" applyAlignment="1">
      <alignment horizontal="right"/>
    </xf>
    <xf numFmtId="164" fontId="12" fillId="0" borderId="2" xfId="0" applyNumberFormat="1" applyFont="1" applyBorder="1"/>
    <xf numFmtId="4" fontId="11" fillId="6" borderId="6" xfId="0" applyNumberFormat="1" applyFont="1" applyFill="1" applyBorder="1"/>
    <xf numFmtId="2" fontId="11" fillId="6" borderId="4" xfId="0" applyNumberFormat="1" applyFont="1" applyFill="1" applyBorder="1"/>
    <xf numFmtId="4" fontId="11" fillId="6" borderId="4" xfId="0" applyNumberFormat="1" applyFont="1" applyFill="1" applyBorder="1"/>
    <xf numFmtId="4" fontId="11" fillId="7" borderId="4" xfId="0" applyNumberFormat="1" applyFont="1" applyFill="1" applyBorder="1"/>
    <xf numFmtId="4" fontId="11" fillId="0" borderId="4" xfId="0" applyNumberFormat="1" applyFont="1" applyBorder="1"/>
    <xf numFmtId="0" fontId="13" fillId="0" borderId="0" xfId="0" applyFont="1" applyAlignment="1">
      <alignment vertical="top"/>
    </xf>
    <xf numFmtId="0" fontId="14" fillId="2" borderId="0" xfId="0" applyFont="1" applyFill="1"/>
    <xf numFmtId="0" fontId="14" fillId="0" borderId="0" xfId="0" applyFont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3" fontId="11" fillId="0" borderId="7" xfId="0" applyNumberFormat="1" applyFont="1" applyBorder="1" applyAlignment="1">
      <alignment horizontal="right"/>
    </xf>
    <xf numFmtId="4" fontId="12" fillId="6" borderId="8" xfId="0" applyNumberFormat="1" applyFont="1" applyFill="1" applyBorder="1"/>
    <xf numFmtId="2" fontId="12" fillId="6" borderId="2" xfId="0" applyNumberFormat="1" applyFont="1" applyFill="1" applyBorder="1"/>
    <xf numFmtId="4" fontId="12" fillId="7" borderId="2" xfId="0" applyNumberFormat="1" applyFont="1" applyFill="1" applyBorder="1"/>
    <xf numFmtId="0" fontId="2" fillId="0" borderId="0" xfId="0" applyFont="1"/>
    <xf numFmtId="4" fontId="12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0" fontId="11" fillId="3" borderId="2" xfId="0" applyFont="1" applyFill="1" applyBorder="1" applyAlignment="1">
      <alignment horizontal="right"/>
    </xf>
    <xf numFmtId="0" fontId="11" fillId="3" borderId="2" xfId="0" quotePrefix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38" fontId="15" fillId="0" borderId="0" xfId="1" applyNumberFormat="1" applyFont="1" applyFill="1" applyBorder="1"/>
    <xf numFmtId="2" fontId="12" fillId="6" borderId="0" xfId="0" applyNumberFormat="1" applyFont="1" applyFill="1"/>
    <xf numFmtId="0" fontId="12" fillId="7" borderId="0" xfId="0" applyFont="1" applyFill="1"/>
    <xf numFmtId="0" fontId="15" fillId="0" borderId="0" xfId="0" applyFont="1"/>
    <xf numFmtId="3" fontId="12" fillId="0" borderId="7" xfId="0" applyNumberFormat="1" applyFont="1" applyBorder="1" applyAlignment="1">
      <alignment horizontal="right"/>
    </xf>
    <xf numFmtId="4" fontId="11" fillId="6" borderId="8" xfId="0" applyNumberFormat="1" applyFont="1" applyFill="1" applyBorder="1"/>
    <xf numFmtId="2" fontId="11" fillId="6" borderId="2" xfId="0" applyNumberFormat="1" applyFont="1" applyFill="1" applyBorder="1"/>
    <xf numFmtId="0" fontId="2" fillId="0" borderId="0" xfId="0" applyFont="1" applyAlignment="1">
      <alignment wrapText="1"/>
    </xf>
    <xf numFmtId="2" fontId="12" fillId="6" borderId="8" xfId="0" applyNumberFormat="1" applyFont="1" applyFill="1" applyBorder="1"/>
    <xf numFmtId="1" fontId="11" fillId="0" borderId="4" xfId="0" applyNumberFormat="1" applyFont="1" applyBorder="1" applyAlignment="1">
      <alignment horizontal="right"/>
    </xf>
    <xf numFmtId="1" fontId="11" fillId="2" borderId="2" xfId="0" applyNumberFormat="1" applyFont="1" applyFill="1" applyBorder="1" applyAlignment="1">
      <alignment horizontal="right"/>
    </xf>
    <xf numFmtId="4" fontId="12" fillId="8" borderId="2" xfId="0" applyNumberFormat="1" applyFont="1" applyFill="1" applyBorder="1"/>
    <xf numFmtId="0" fontId="12" fillId="7" borderId="2" xfId="0" applyFont="1" applyFill="1" applyBorder="1"/>
    <xf numFmtId="1" fontId="11" fillId="0" borderId="9" xfId="0" applyNumberFormat="1" applyFont="1" applyBorder="1" applyAlignment="1">
      <alignment horizontal="right"/>
    </xf>
    <xf numFmtId="0" fontId="12" fillId="6" borderId="2" xfId="0" applyFont="1" applyFill="1" applyBorder="1"/>
    <xf numFmtId="2" fontId="12" fillId="7" borderId="2" xfId="0" applyNumberFormat="1" applyFont="1" applyFill="1" applyBorder="1"/>
    <xf numFmtId="1" fontId="12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4" fontId="12" fillId="6" borderId="4" xfId="0" applyNumberFormat="1" applyFont="1" applyFill="1" applyBorder="1"/>
    <xf numFmtId="4" fontId="12" fillId="0" borderId="4" xfId="0" applyNumberFormat="1" applyFont="1" applyBorder="1"/>
    <xf numFmtId="0" fontId="16" fillId="0" borderId="0" xfId="0" applyFont="1" applyAlignment="1">
      <alignment vertical="top"/>
    </xf>
    <xf numFmtId="0" fontId="17" fillId="0" borderId="0" xfId="0" applyFont="1"/>
    <xf numFmtId="0" fontId="18" fillId="7" borderId="0" xfId="0" applyFont="1" applyFill="1"/>
    <xf numFmtId="1" fontId="11" fillId="3" borderId="2" xfId="0" applyNumberFormat="1" applyFont="1" applyFill="1" applyBorder="1" applyAlignment="1">
      <alignment horizontal="right"/>
    </xf>
    <xf numFmtId="43" fontId="0" fillId="0" borderId="0" xfId="1" applyFont="1"/>
    <xf numFmtId="4" fontId="0" fillId="0" borderId="2" xfId="0" applyNumberFormat="1" applyBorder="1"/>
    <xf numFmtId="3" fontId="12" fillId="0" borderId="10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3" fontId="12" fillId="0" borderId="11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2" borderId="2" xfId="0" applyFont="1" applyFill="1" applyBorder="1" applyAlignment="1">
      <alignment horizontal="right"/>
    </xf>
    <xf numFmtId="4" fontId="12" fillId="7" borderId="12" xfId="0" applyNumberFormat="1" applyFont="1" applyFill="1" applyBorder="1"/>
    <xf numFmtId="0" fontId="19" fillId="6" borderId="2" xfId="0" applyFont="1" applyFill="1" applyBorder="1"/>
    <xf numFmtId="0" fontId="19" fillId="7" borderId="2" xfId="0" applyFont="1" applyFill="1" applyBorder="1"/>
    <xf numFmtId="0" fontId="17" fillId="7" borderId="0" xfId="0" applyFont="1" applyFill="1"/>
    <xf numFmtId="3" fontId="12" fillId="0" borderId="3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2" fontId="12" fillId="7" borderId="0" xfId="0" applyNumberFormat="1" applyFont="1" applyFill="1"/>
    <xf numFmtId="2" fontId="17" fillId="7" borderId="0" xfId="0" applyNumberFormat="1" applyFont="1" applyFill="1"/>
    <xf numFmtId="43" fontId="12" fillId="7" borderId="2" xfId="1" applyFont="1" applyFill="1" applyBorder="1"/>
    <xf numFmtId="4" fontId="12" fillId="8" borderId="2" xfId="0" applyNumberFormat="1" applyFont="1" applyFill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4" fontId="12" fillId="0" borderId="0" xfId="0" applyNumberFormat="1" applyFont="1"/>
    <xf numFmtId="2" fontId="12" fillId="0" borderId="0" xfId="0" applyNumberFormat="1" applyFont="1"/>
    <xf numFmtId="4" fontId="11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4" fontId="2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0" fontId="11" fillId="0" borderId="0" xfId="0" applyNumberFormat="1" applyFont="1" applyAlignment="1">
      <alignment horizontal="right"/>
    </xf>
    <xf numFmtId="2" fontId="11" fillId="0" borderId="0" xfId="0" applyNumberFormat="1" applyFont="1"/>
    <xf numFmtId="165" fontId="11" fillId="0" borderId="0" xfId="1" applyNumberFormat="1" applyFont="1" applyAlignment="1">
      <alignment horizontal="right"/>
    </xf>
    <xf numFmtId="4" fontId="21" fillId="0" borderId="0" xfId="0" applyNumberFormat="1" applyFont="1"/>
    <xf numFmtId="165" fontId="11" fillId="2" borderId="0" xfId="1" applyNumberFormat="1" applyFont="1" applyFill="1" applyAlignment="1">
      <alignment horizontal="right"/>
    </xf>
    <xf numFmtId="2" fontId="11" fillId="2" borderId="0" xfId="0" applyNumberFormat="1" applyFont="1" applyFill="1"/>
    <xf numFmtId="0" fontId="6" fillId="2" borderId="1" xfId="0" applyFont="1" applyFill="1" applyBorder="1"/>
    <xf numFmtId="40" fontId="8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4" fillId="0" borderId="0" xfId="0" quotePrefix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95C4-7939-406B-BD53-FDCA7F3F9C37}">
  <dimension ref="A1:U168"/>
  <sheetViews>
    <sheetView tabSelected="1" zoomScaleNormal="100" workbookViewId="0">
      <pane ySplit="5" topLeftCell="A6" activePane="bottomLeft" state="frozen"/>
      <selection pane="bottomLeft" sqref="A1:N1"/>
    </sheetView>
  </sheetViews>
  <sheetFormatPr defaultRowHeight="14.45"/>
  <cols>
    <col min="1" max="1" width="9.5703125" customWidth="1"/>
    <col min="2" max="2" width="37.42578125" customWidth="1"/>
    <col min="3" max="3" width="19.42578125" customWidth="1"/>
    <col min="4" max="4" width="21.140625" customWidth="1"/>
    <col min="5" max="5" width="21.42578125" customWidth="1"/>
    <col min="6" max="6" width="9.85546875" bestFit="1" customWidth="1"/>
    <col min="7" max="7" width="8.42578125" customWidth="1"/>
    <col min="8" max="8" width="7.42578125" customWidth="1"/>
    <col min="9" max="9" width="10" customWidth="1"/>
    <col min="10" max="10" width="7.42578125" customWidth="1"/>
    <col min="11" max="11" width="9" customWidth="1"/>
    <col min="12" max="12" width="8.42578125" customWidth="1"/>
    <col min="13" max="13" width="7" customWidth="1"/>
    <col min="14" max="14" width="10" customWidth="1"/>
    <col min="16" max="16" width="76.42578125" bestFit="1" customWidth="1"/>
  </cols>
  <sheetData>
    <row r="1" spans="1:21" ht="20.10000000000000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21" ht="20.100000000000001">
      <c r="A2" s="2"/>
      <c r="B2" s="3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5"/>
    </row>
    <row r="3" spans="1:21" ht="15.6">
      <c r="A3" s="6">
        <v>45825</v>
      </c>
      <c r="B3" s="4"/>
      <c r="C3" s="105"/>
      <c r="D3" s="106"/>
      <c r="E3" s="107"/>
      <c r="F3" s="108"/>
      <c r="G3" s="109"/>
      <c r="H3" s="109"/>
      <c r="I3" s="109"/>
      <c r="J3" s="109"/>
      <c r="K3" s="108"/>
      <c r="L3" s="108"/>
      <c r="M3" s="7"/>
      <c r="N3" s="8"/>
    </row>
    <row r="4" spans="1:21">
      <c r="A4" s="9" t="s">
        <v>1</v>
      </c>
      <c r="B4" s="10"/>
      <c r="C4" s="9" t="s">
        <v>2</v>
      </c>
      <c r="D4" s="11" t="s">
        <v>3</v>
      </c>
      <c r="E4" s="12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/>
      <c r="K4" s="13" t="s">
        <v>9</v>
      </c>
      <c r="L4" s="9" t="s">
        <v>10</v>
      </c>
      <c r="M4" s="9"/>
      <c r="N4" s="9" t="s">
        <v>11</v>
      </c>
      <c r="P4" s="14"/>
    </row>
    <row r="5" spans="1:21">
      <c r="A5" s="9" t="s">
        <v>12</v>
      </c>
      <c r="B5" s="15" t="s">
        <v>13</v>
      </c>
      <c r="C5" s="9" t="s">
        <v>14</v>
      </c>
      <c r="D5" s="16" t="s">
        <v>15</v>
      </c>
      <c r="E5" s="16" t="s">
        <v>15</v>
      </c>
      <c r="F5" s="13" t="s">
        <v>16</v>
      </c>
      <c r="G5" s="13" t="s">
        <v>16</v>
      </c>
      <c r="H5" s="13" t="s">
        <v>16</v>
      </c>
      <c r="I5" s="13" t="s">
        <v>17</v>
      </c>
      <c r="J5" s="13" t="s">
        <v>18</v>
      </c>
      <c r="K5" s="13" t="s">
        <v>19</v>
      </c>
      <c r="L5" s="9" t="s">
        <v>20</v>
      </c>
      <c r="M5" s="9" t="s">
        <v>7</v>
      </c>
      <c r="N5" s="9" t="s">
        <v>21</v>
      </c>
      <c r="O5" s="17"/>
      <c r="P5" s="18"/>
    </row>
    <row r="6" spans="1:21" ht="16.5">
      <c r="A6" s="19">
        <v>130</v>
      </c>
      <c r="B6" s="20" t="s">
        <v>22</v>
      </c>
      <c r="C6" s="21">
        <v>300669415</v>
      </c>
      <c r="D6" s="22">
        <v>338022</v>
      </c>
      <c r="E6" s="22">
        <v>24854657</v>
      </c>
      <c r="F6" s="23">
        <v>51.5</v>
      </c>
      <c r="G6" s="24"/>
      <c r="H6" s="24"/>
      <c r="I6" s="25">
        <f t="shared" ref="I6:I37" si="0">SUM(F6:H6)</f>
        <v>51.5</v>
      </c>
      <c r="J6" s="26"/>
      <c r="K6" s="26"/>
      <c r="L6" s="26"/>
      <c r="M6" s="26"/>
      <c r="N6" s="27">
        <f t="shared" ref="N6:N37" si="1">SUM(I6:M6)</f>
        <v>51.5</v>
      </c>
      <c r="O6" s="28"/>
      <c r="Q6" s="17"/>
      <c r="R6" s="29"/>
      <c r="S6" s="30"/>
      <c r="T6" s="30"/>
      <c r="U6" s="30"/>
    </row>
    <row r="7" spans="1:21" ht="16.5">
      <c r="A7" s="31">
        <v>200</v>
      </c>
      <c r="B7" s="32" t="s">
        <v>23</v>
      </c>
      <c r="C7" s="33">
        <v>227505584</v>
      </c>
      <c r="D7" s="22">
        <v>326890.5</v>
      </c>
      <c r="E7" s="22">
        <v>15971586</v>
      </c>
      <c r="F7" s="34">
        <v>49.76</v>
      </c>
      <c r="G7" s="35"/>
      <c r="H7" s="35"/>
      <c r="I7" s="25">
        <f t="shared" si="0"/>
        <v>49.76</v>
      </c>
      <c r="J7" s="36">
        <v>3</v>
      </c>
      <c r="K7" s="36"/>
      <c r="L7" s="36"/>
      <c r="M7" s="36"/>
      <c r="N7" s="27">
        <f t="shared" si="1"/>
        <v>52.76</v>
      </c>
      <c r="O7" s="28"/>
    </row>
    <row r="8" spans="1:21" ht="16.5">
      <c r="A8" s="31">
        <v>220</v>
      </c>
      <c r="B8" s="32" t="s">
        <v>24</v>
      </c>
      <c r="C8" s="33">
        <v>119006737</v>
      </c>
      <c r="D8" s="22">
        <v>165824</v>
      </c>
      <c r="E8" s="22">
        <v>9382857</v>
      </c>
      <c r="F8" s="34">
        <v>47.2</v>
      </c>
      <c r="G8" s="35"/>
      <c r="H8" s="35"/>
      <c r="I8" s="25">
        <f t="shared" si="0"/>
        <v>47.2</v>
      </c>
      <c r="J8" s="36">
        <v>3</v>
      </c>
      <c r="K8" s="36">
        <v>9</v>
      </c>
      <c r="L8" s="36"/>
      <c r="M8" s="36"/>
      <c r="N8" s="27">
        <f t="shared" si="1"/>
        <v>59.2</v>
      </c>
      <c r="O8" s="28"/>
    </row>
    <row r="9" spans="1:21" ht="16.5">
      <c r="A9" s="31">
        <v>300</v>
      </c>
      <c r="B9" s="32" t="s">
        <v>25</v>
      </c>
      <c r="C9" s="33">
        <v>130107774</v>
      </c>
      <c r="D9" s="22">
        <v>182799.5</v>
      </c>
      <c r="E9" s="22">
        <v>10479090</v>
      </c>
      <c r="F9" s="34">
        <v>34.78</v>
      </c>
      <c r="G9" s="35"/>
      <c r="H9" s="35"/>
      <c r="I9" s="25">
        <f t="shared" si="0"/>
        <v>34.78</v>
      </c>
      <c r="J9" s="36"/>
      <c r="K9" s="36"/>
      <c r="L9" s="36"/>
      <c r="M9" s="36"/>
      <c r="N9" s="27">
        <f t="shared" si="1"/>
        <v>34.78</v>
      </c>
      <c r="O9" s="28"/>
    </row>
    <row r="10" spans="1:21" ht="16.5">
      <c r="A10" s="31">
        <v>400</v>
      </c>
      <c r="B10" s="32" t="s">
        <v>26</v>
      </c>
      <c r="C10" s="33">
        <v>112024899</v>
      </c>
      <c r="D10" s="22">
        <v>110769</v>
      </c>
      <c r="E10" s="22">
        <v>5628228</v>
      </c>
      <c r="F10" s="34">
        <v>48.5</v>
      </c>
      <c r="G10" s="35">
        <v>2.34</v>
      </c>
      <c r="H10" s="35"/>
      <c r="I10" s="25">
        <f t="shared" si="0"/>
        <v>50.84</v>
      </c>
      <c r="J10" s="36">
        <v>2.78</v>
      </c>
      <c r="K10" s="36"/>
      <c r="L10" s="36"/>
      <c r="M10" s="36"/>
      <c r="N10" s="27">
        <f t="shared" si="1"/>
        <v>53.620000000000005</v>
      </c>
      <c r="O10" s="28"/>
    </row>
    <row r="11" spans="1:21" ht="16.5">
      <c r="A11" s="31">
        <v>420</v>
      </c>
      <c r="B11" s="32" t="s">
        <v>27</v>
      </c>
      <c r="C11" s="33">
        <v>118821281</v>
      </c>
      <c r="D11" s="22">
        <v>170607</v>
      </c>
      <c r="E11" s="22">
        <v>8058076</v>
      </c>
      <c r="F11" s="34">
        <v>50.93</v>
      </c>
      <c r="G11" s="35"/>
      <c r="H11" s="35"/>
      <c r="I11" s="25">
        <f t="shared" si="0"/>
        <v>50.93</v>
      </c>
      <c r="J11" s="36">
        <v>1.85</v>
      </c>
      <c r="K11" s="36"/>
      <c r="L11" s="36"/>
      <c r="M11" s="36"/>
      <c r="N11" s="27">
        <f t="shared" si="1"/>
        <v>52.78</v>
      </c>
      <c r="O11" s="28"/>
    </row>
    <row r="12" spans="1:21" ht="16.5">
      <c r="A12" s="31">
        <v>500</v>
      </c>
      <c r="B12" s="32" t="s">
        <v>28</v>
      </c>
      <c r="C12" s="33">
        <v>55631955</v>
      </c>
      <c r="D12" s="22">
        <v>100144.5</v>
      </c>
      <c r="E12" s="22">
        <v>6838373</v>
      </c>
      <c r="F12" s="34">
        <v>52.27</v>
      </c>
      <c r="G12" s="35"/>
      <c r="H12" s="35"/>
      <c r="I12" s="25">
        <f t="shared" si="0"/>
        <v>52.27</v>
      </c>
      <c r="J12" s="36">
        <v>3</v>
      </c>
      <c r="K12" s="36"/>
      <c r="L12" s="36"/>
      <c r="M12" s="36"/>
      <c r="N12" s="27">
        <f t="shared" si="1"/>
        <v>55.27</v>
      </c>
      <c r="O12" s="28"/>
      <c r="P12" s="37"/>
    </row>
    <row r="13" spans="1:21" ht="16.5">
      <c r="A13" s="31">
        <v>614</v>
      </c>
      <c r="B13" s="32" t="s">
        <v>29</v>
      </c>
      <c r="C13" s="33">
        <v>246996314</v>
      </c>
      <c r="D13" s="22">
        <v>269343</v>
      </c>
      <c r="E13" s="22">
        <v>12948020</v>
      </c>
      <c r="F13" s="34">
        <v>53.27</v>
      </c>
      <c r="G13" s="35"/>
      <c r="H13" s="35"/>
      <c r="I13" s="25">
        <f t="shared" si="0"/>
        <v>53.27</v>
      </c>
      <c r="J13" s="36">
        <v>2.46</v>
      </c>
      <c r="K13" s="36"/>
      <c r="L13" s="36"/>
      <c r="M13" s="36"/>
      <c r="N13" s="27">
        <f t="shared" si="1"/>
        <v>55.730000000000004</v>
      </c>
      <c r="O13" s="28"/>
    </row>
    <row r="14" spans="1:21" ht="16.5">
      <c r="A14" s="31">
        <v>617</v>
      </c>
      <c r="B14" s="32" t="s">
        <v>30</v>
      </c>
      <c r="C14" s="33">
        <v>36472371</v>
      </c>
      <c r="D14" s="38">
        <v>32620</v>
      </c>
      <c r="E14" s="38">
        <v>3098849</v>
      </c>
      <c r="F14" s="34">
        <v>51.51</v>
      </c>
      <c r="G14" s="35"/>
      <c r="H14" s="35"/>
      <c r="I14" s="25">
        <f t="shared" si="0"/>
        <v>51.51</v>
      </c>
      <c r="J14" s="36">
        <v>2.67</v>
      </c>
      <c r="K14" s="36"/>
      <c r="L14" s="36">
        <v>1.57</v>
      </c>
      <c r="M14" s="36"/>
      <c r="N14" s="27">
        <f t="shared" si="1"/>
        <v>55.75</v>
      </c>
      <c r="O14" s="28"/>
    </row>
    <row r="15" spans="1:21" ht="16.5">
      <c r="A15" s="31">
        <v>618</v>
      </c>
      <c r="B15" s="32" t="s">
        <v>31</v>
      </c>
      <c r="C15" s="33">
        <v>98972577</v>
      </c>
      <c r="D15" s="38">
        <v>60330.5</v>
      </c>
      <c r="E15" s="38">
        <v>4509780</v>
      </c>
      <c r="F15" s="34">
        <v>47.21</v>
      </c>
      <c r="G15" s="35"/>
      <c r="H15" s="35"/>
      <c r="I15" s="25">
        <f t="shared" si="0"/>
        <v>47.21</v>
      </c>
      <c r="J15" s="36">
        <v>2</v>
      </c>
      <c r="K15" s="36"/>
      <c r="L15" s="36"/>
      <c r="M15" s="36"/>
      <c r="N15" s="27">
        <f t="shared" si="1"/>
        <v>49.21</v>
      </c>
      <c r="O15" s="28"/>
    </row>
    <row r="16" spans="1:21" ht="16.5">
      <c r="A16" s="31">
        <v>700</v>
      </c>
      <c r="B16" s="32" t="s">
        <v>32</v>
      </c>
      <c r="C16" s="33">
        <v>110715460</v>
      </c>
      <c r="D16" s="39">
        <v>203214</v>
      </c>
      <c r="E16" s="39">
        <v>11209682</v>
      </c>
      <c r="F16" s="34">
        <v>45.9</v>
      </c>
      <c r="G16" s="35"/>
      <c r="H16" s="35"/>
      <c r="I16" s="25">
        <f t="shared" si="0"/>
        <v>45.9</v>
      </c>
      <c r="J16" s="36">
        <v>3.41</v>
      </c>
      <c r="K16" s="36"/>
      <c r="L16" s="36"/>
      <c r="M16" s="36"/>
      <c r="N16" s="27">
        <f t="shared" si="1"/>
        <v>49.31</v>
      </c>
      <c r="O16" s="28"/>
    </row>
    <row r="17" spans="1:16" ht="16.5">
      <c r="A17" s="31">
        <v>800</v>
      </c>
      <c r="B17" s="32" t="s">
        <v>33</v>
      </c>
      <c r="C17" s="40">
        <v>96697799</v>
      </c>
      <c r="D17" s="39">
        <v>165219</v>
      </c>
      <c r="E17" s="39">
        <v>9155943</v>
      </c>
      <c r="F17" s="34">
        <v>30.92</v>
      </c>
      <c r="G17" s="35"/>
      <c r="H17" s="35"/>
      <c r="I17" s="25">
        <f t="shared" si="0"/>
        <v>30.92</v>
      </c>
      <c r="J17" s="36">
        <v>2.66</v>
      </c>
      <c r="K17" s="36"/>
      <c r="L17" s="36"/>
      <c r="M17" s="36"/>
      <c r="N17" s="27">
        <f t="shared" si="1"/>
        <v>33.58</v>
      </c>
      <c r="O17" s="28"/>
    </row>
    <row r="18" spans="1:16" ht="16.5">
      <c r="A18" s="31">
        <v>911</v>
      </c>
      <c r="B18" s="32" t="s">
        <v>34</v>
      </c>
      <c r="C18" s="33">
        <v>82984672</v>
      </c>
      <c r="D18" s="39">
        <v>156674</v>
      </c>
      <c r="E18" s="39">
        <v>8178681</v>
      </c>
      <c r="F18" s="34">
        <v>55</v>
      </c>
      <c r="G18" s="35"/>
      <c r="H18" s="35"/>
      <c r="I18" s="25">
        <f t="shared" si="0"/>
        <v>55</v>
      </c>
      <c r="J18" s="36">
        <v>3</v>
      </c>
      <c r="K18" s="36"/>
      <c r="L18" s="36"/>
      <c r="M18" s="36"/>
      <c r="N18" s="27">
        <f t="shared" si="1"/>
        <v>58</v>
      </c>
      <c r="O18" s="28"/>
    </row>
    <row r="19" spans="1:16" ht="16.5">
      <c r="A19" s="41">
        <v>921</v>
      </c>
      <c r="B19" s="32" t="s">
        <v>35</v>
      </c>
      <c r="C19" s="33">
        <v>26365522</v>
      </c>
      <c r="D19" s="39">
        <v>39585.5</v>
      </c>
      <c r="E19" s="39">
        <v>2941612</v>
      </c>
      <c r="F19" s="34">
        <v>55</v>
      </c>
      <c r="G19" s="35"/>
      <c r="H19" s="35"/>
      <c r="I19" s="25">
        <f t="shared" si="0"/>
        <v>55</v>
      </c>
      <c r="J19" s="36">
        <v>3</v>
      </c>
      <c r="K19" s="36">
        <v>6.75</v>
      </c>
      <c r="L19" s="36">
        <v>3.5</v>
      </c>
      <c r="M19" s="36"/>
      <c r="N19" s="27">
        <f t="shared" si="1"/>
        <v>68.25</v>
      </c>
      <c r="O19" s="28"/>
    </row>
    <row r="20" spans="1:16" ht="16.5">
      <c r="A20" s="42">
        <v>921</v>
      </c>
      <c r="B20" s="32" t="s">
        <v>36</v>
      </c>
      <c r="C20" s="33">
        <v>3749285</v>
      </c>
      <c r="D20" s="43">
        <v>5363.5</v>
      </c>
      <c r="E20" s="43">
        <v>367569</v>
      </c>
      <c r="F20" s="34">
        <v>55</v>
      </c>
      <c r="G20" s="35"/>
      <c r="H20" s="35"/>
      <c r="I20" s="25">
        <f t="shared" si="0"/>
        <v>55</v>
      </c>
      <c r="J20" s="36">
        <v>3</v>
      </c>
      <c r="K20" s="36">
        <v>6.75</v>
      </c>
      <c r="L20" s="36">
        <v>3.5</v>
      </c>
      <c r="M20" s="36"/>
      <c r="N20" s="27">
        <f t="shared" si="1"/>
        <v>68.25</v>
      </c>
      <c r="O20" s="28"/>
    </row>
    <row r="21" spans="1:16" ht="16.5">
      <c r="A21" s="44">
        <v>1000</v>
      </c>
      <c r="B21" s="32" t="s">
        <v>37</v>
      </c>
      <c r="C21" s="45">
        <v>221858814</v>
      </c>
      <c r="D21" s="39">
        <v>124506</v>
      </c>
      <c r="E21" s="39">
        <v>6441808</v>
      </c>
      <c r="F21" s="46">
        <v>38.6</v>
      </c>
      <c r="G21" s="35"/>
      <c r="H21" s="35"/>
      <c r="I21" s="25">
        <f t="shared" si="0"/>
        <v>38.6</v>
      </c>
      <c r="J21" s="47">
        <v>2.81</v>
      </c>
      <c r="K21" s="36"/>
      <c r="L21" s="36"/>
      <c r="M21" s="36"/>
      <c r="N21" s="27">
        <f t="shared" si="1"/>
        <v>41.410000000000004</v>
      </c>
      <c r="O21" s="28"/>
      <c r="P21" s="48"/>
    </row>
    <row r="22" spans="1:16" ht="16.5">
      <c r="A22" s="44">
        <v>1100</v>
      </c>
      <c r="B22" s="32" t="s">
        <v>38</v>
      </c>
      <c r="C22" s="33">
        <v>76316639</v>
      </c>
      <c r="D22" s="39">
        <v>70385.5</v>
      </c>
      <c r="E22" s="39">
        <v>5007574</v>
      </c>
      <c r="F22" s="34">
        <v>34.94</v>
      </c>
      <c r="G22" s="35"/>
      <c r="H22" s="35"/>
      <c r="I22" s="25">
        <f t="shared" si="0"/>
        <v>34.94</v>
      </c>
      <c r="J22" s="36">
        <v>1.79</v>
      </c>
      <c r="K22" s="36"/>
      <c r="L22" s="36">
        <v>1.03</v>
      </c>
      <c r="M22" s="36"/>
      <c r="N22" s="27">
        <f t="shared" si="1"/>
        <v>37.76</v>
      </c>
      <c r="O22" s="28"/>
    </row>
    <row r="23" spans="1:16" ht="16.5">
      <c r="A23" s="44">
        <v>1211</v>
      </c>
      <c r="B23" s="32" t="s">
        <v>39</v>
      </c>
      <c r="C23" s="33">
        <f>25712986+2114576+31125162+9748329+471024</f>
        <v>69172077</v>
      </c>
      <c r="D23" s="39">
        <v>91529</v>
      </c>
      <c r="E23" s="39">
        <v>4135688</v>
      </c>
      <c r="F23" s="34">
        <v>50.65</v>
      </c>
      <c r="G23" s="35"/>
      <c r="H23" s="35"/>
      <c r="I23" s="25">
        <f t="shared" si="0"/>
        <v>50.65</v>
      </c>
      <c r="J23" s="36">
        <v>3</v>
      </c>
      <c r="K23" s="36"/>
      <c r="L23" s="36"/>
      <c r="M23" s="36"/>
      <c r="N23" s="27">
        <f t="shared" si="1"/>
        <v>53.65</v>
      </c>
      <c r="O23" s="28"/>
      <c r="P23" s="37"/>
    </row>
    <row r="24" spans="1:16" ht="16.5">
      <c r="A24" s="44">
        <v>1212</v>
      </c>
      <c r="B24" s="32" t="s">
        <v>40</v>
      </c>
      <c r="C24" s="49">
        <f>61921534+13060413+48041311+16998405+1232221</f>
        <v>141253884</v>
      </c>
      <c r="D24" s="39">
        <v>148282</v>
      </c>
      <c r="E24" s="39">
        <v>11601958</v>
      </c>
      <c r="F24" s="34">
        <v>53.1</v>
      </c>
      <c r="G24" s="35"/>
      <c r="H24" s="35"/>
      <c r="I24" s="25">
        <f t="shared" si="0"/>
        <v>53.1</v>
      </c>
      <c r="J24" s="36">
        <v>1.1200000000000001</v>
      </c>
      <c r="K24" s="36"/>
      <c r="L24" s="36"/>
      <c r="M24" s="36"/>
      <c r="N24" s="27">
        <f t="shared" si="1"/>
        <v>54.22</v>
      </c>
      <c r="O24" s="28"/>
      <c r="P24" s="37"/>
    </row>
    <row r="25" spans="1:16" ht="16.5">
      <c r="A25" s="44">
        <v>1321</v>
      </c>
      <c r="B25" s="32" t="s">
        <v>41</v>
      </c>
      <c r="C25" s="33">
        <v>183253801</v>
      </c>
      <c r="D25" s="39">
        <v>266301</v>
      </c>
      <c r="E25" s="39">
        <v>14809672</v>
      </c>
      <c r="F25" s="34">
        <v>54</v>
      </c>
      <c r="G25" s="35"/>
      <c r="H25" s="35"/>
      <c r="I25" s="25">
        <f t="shared" si="0"/>
        <v>54</v>
      </c>
      <c r="J25" s="36"/>
      <c r="K25" s="36">
        <v>2.5</v>
      </c>
      <c r="L25" s="36"/>
      <c r="M25" s="36"/>
      <c r="N25" s="27">
        <f t="shared" si="1"/>
        <v>56.5</v>
      </c>
      <c r="O25" s="28"/>
    </row>
    <row r="26" spans="1:16" ht="16.5">
      <c r="A26" s="44">
        <v>1400</v>
      </c>
      <c r="B26" s="32" t="s">
        <v>42</v>
      </c>
      <c r="C26" s="33">
        <v>129502600</v>
      </c>
      <c r="D26" s="39">
        <v>90507</v>
      </c>
      <c r="E26" s="39">
        <v>4995056</v>
      </c>
      <c r="F26" s="50">
        <v>36.22</v>
      </c>
      <c r="G26" s="51"/>
      <c r="H26" s="51"/>
      <c r="I26" s="25">
        <f t="shared" si="0"/>
        <v>36.22</v>
      </c>
      <c r="J26" s="36">
        <v>4.2699999999999996</v>
      </c>
      <c r="K26" s="36"/>
      <c r="L26" s="36"/>
      <c r="M26" s="36"/>
      <c r="N26" s="27">
        <f t="shared" si="1"/>
        <v>40.489999999999995</v>
      </c>
      <c r="O26" s="28"/>
    </row>
    <row r="27" spans="1:16" ht="16.5">
      <c r="A27" s="44">
        <v>1420</v>
      </c>
      <c r="B27" s="32" t="s">
        <v>43</v>
      </c>
      <c r="C27" s="33">
        <v>68873423</v>
      </c>
      <c r="D27" s="39">
        <v>93987</v>
      </c>
      <c r="E27" s="39">
        <v>5853330</v>
      </c>
      <c r="F27" s="34">
        <v>55</v>
      </c>
      <c r="G27" s="35"/>
      <c r="H27" s="35"/>
      <c r="I27" s="25">
        <f t="shared" si="0"/>
        <v>55</v>
      </c>
      <c r="J27" s="36">
        <v>3.58</v>
      </c>
      <c r="K27" s="36">
        <v>9.9</v>
      </c>
      <c r="L27" s="36">
        <v>2.75</v>
      </c>
      <c r="M27" s="36"/>
      <c r="N27" s="27">
        <f t="shared" si="1"/>
        <v>71.23</v>
      </c>
      <c r="O27" s="28"/>
      <c r="P27" s="52"/>
    </row>
    <row r="28" spans="1:16" ht="16.5">
      <c r="A28" s="44">
        <v>1500</v>
      </c>
      <c r="B28" s="32" t="s">
        <v>44</v>
      </c>
      <c r="C28" s="33">
        <v>142812824</v>
      </c>
      <c r="D28" s="39">
        <v>243465.5</v>
      </c>
      <c r="E28" s="39">
        <v>12184004</v>
      </c>
      <c r="F28" s="34">
        <v>40.4</v>
      </c>
      <c r="G28" s="35"/>
      <c r="H28" s="35"/>
      <c r="I28" s="25">
        <f t="shared" si="0"/>
        <v>40.4</v>
      </c>
      <c r="J28" s="36"/>
      <c r="K28" s="36">
        <v>2.0099999999999998</v>
      </c>
      <c r="L28" s="36">
        <v>0.99</v>
      </c>
      <c r="M28" s="36"/>
      <c r="N28" s="27">
        <f t="shared" si="1"/>
        <v>43.4</v>
      </c>
      <c r="O28" s="28"/>
    </row>
    <row r="29" spans="1:16" ht="16.5">
      <c r="A29" s="44">
        <v>1520</v>
      </c>
      <c r="B29" s="32" t="s">
        <v>45</v>
      </c>
      <c r="C29" s="33">
        <v>122273028</v>
      </c>
      <c r="D29" s="39">
        <v>105676</v>
      </c>
      <c r="E29" s="39">
        <v>6925690</v>
      </c>
      <c r="F29" s="34">
        <v>49.5</v>
      </c>
      <c r="G29" s="35"/>
      <c r="H29" s="35">
        <v>3.33</v>
      </c>
      <c r="I29" s="25">
        <f t="shared" si="0"/>
        <v>52.83</v>
      </c>
      <c r="J29" s="36"/>
      <c r="K29" s="36"/>
      <c r="L29" s="36"/>
      <c r="M29" s="36"/>
      <c r="N29" s="27">
        <f t="shared" si="1"/>
        <v>52.83</v>
      </c>
      <c r="O29" s="28"/>
    </row>
    <row r="30" spans="1:16" ht="16.5">
      <c r="A30" s="44">
        <v>1600</v>
      </c>
      <c r="B30" s="32" t="s">
        <v>46</v>
      </c>
      <c r="C30" s="33">
        <v>290789137</v>
      </c>
      <c r="D30" s="39">
        <v>277071.5</v>
      </c>
      <c r="E30" s="39">
        <v>12899253</v>
      </c>
      <c r="F30" s="34">
        <v>41.22</v>
      </c>
      <c r="G30" s="35"/>
      <c r="H30" s="35"/>
      <c r="I30" s="25">
        <f t="shared" si="0"/>
        <v>41.22</v>
      </c>
      <c r="J30" s="36">
        <v>0.95</v>
      </c>
      <c r="K30" s="36"/>
      <c r="L30" s="36"/>
      <c r="M30" s="36"/>
      <c r="N30" s="27">
        <f t="shared" si="1"/>
        <v>42.17</v>
      </c>
      <c r="O30" s="28"/>
    </row>
    <row r="31" spans="1:16" ht="16.5">
      <c r="A31" s="44">
        <v>1700</v>
      </c>
      <c r="B31" s="32" t="s">
        <v>47</v>
      </c>
      <c r="C31" s="33">
        <v>2438773095</v>
      </c>
      <c r="D31" s="39">
        <v>4100091</v>
      </c>
      <c r="E31" s="39">
        <v>125700897</v>
      </c>
      <c r="F31" s="53">
        <v>49.85</v>
      </c>
      <c r="G31" s="35"/>
      <c r="H31" s="35"/>
      <c r="I31" s="25">
        <f t="shared" si="0"/>
        <v>49.85</v>
      </c>
      <c r="J31" s="36">
        <v>3</v>
      </c>
      <c r="K31" s="36"/>
      <c r="L31" s="36"/>
      <c r="M31" s="36"/>
      <c r="N31" s="27">
        <f t="shared" si="1"/>
        <v>52.85</v>
      </c>
      <c r="O31" s="28"/>
      <c r="P31" s="37"/>
    </row>
    <row r="32" spans="1:16" ht="16.5">
      <c r="A32" s="54">
        <v>1800</v>
      </c>
      <c r="B32" s="32" t="s">
        <v>48</v>
      </c>
      <c r="C32" s="33">
        <v>192626427</v>
      </c>
      <c r="D32" s="39">
        <v>283326.5</v>
      </c>
      <c r="E32" s="39">
        <v>16356969</v>
      </c>
      <c r="F32" s="53">
        <v>57.66</v>
      </c>
      <c r="G32" s="35"/>
      <c r="H32" s="35"/>
      <c r="I32" s="25">
        <f t="shared" si="0"/>
        <v>57.66</v>
      </c>
      <c r="J32" s="36"/>
      <c r="K32" s="36"/>
      <c r="L32" s="36"/>
      <c r="M32" s="36"/>
      <c r="N32" s="27">
        <f t="shared" si="1"/>
        <v>57.66</v>
      </c>
      <c r="O32" s="28"/>
    </row>
    <row r="33" spans="1:16" ht="16.5">
      <c r="A33" s="55">
        <v>1802</v>
      </c>
      <c r="B33" s="32" t="s">
        <v>49</v>
      </c>
      <c r="C33" s="33">
        <v>794046442</v>
      </c>
      <c r="D33" s="56"/>
      <c r="E33" s="56"/>
      <c r="F33" s="53">
        <v>3.07</v>
      </c>
      <c r="G33" s="35"/>
      <c r="H33" s="35"/>
      <c r="I33" s="25">
        <f t="shared" si="0"/>
        <v>3.07</v>
      </c>
      <c r="J33" s="57"/>
      <c r="K33" s="36">
        <v>0.28000000000000003</v>
      </c>
      <c r="L33" s="57"/>
      <c r="M33" s="57"/>
      <c r="N33" s="27">
        <f t="shared" si="1"/>
        <v>3.3499999999999996</v>
      </c>
      <c r="O33" s="28"/>
    </row>
    <row r="34" spans="1:16" ht="16.5">
      <c r="A34" s="58">
        <v>1820</v>
      </c>
      <c r="B34" s="32" t="s">
        <v>50</v>
      </c>
      <c r="C34" s="33">
        <v>367938590</v>
      </c>
      <c r="D34" s="39">
        <v>273537</v>
      </c>
      <c r="E34" s="39">
        <v>13563383</v>
      </c>
      <c r="F34" s="53">
        <v>58.33</v>
      </c>
      <c r="G34" s="35"/>
      <c r="H34" s="59"/>
      <c r="I34" s="25">
        <f t="shared" si="0"/>
        <v>58.33</v>
      </c>
      <c r="J34" s="60">
        <v>2.61</v>
      </c>
      <c r="K34" s="57">
        <v>4.17</v>
      </c>
      <c r="L34" s="36"/>
      <c r="M34" s="57">
        <v>0.56000000000000005</v>
      </c>
      <c r="N34" s="27">
        <f t="shared" si="1"/>
        <v>65.67</v>
      </c>
      <c r="O34" s="28"/>
    </row>
    <row r="35" spans="1:16" ht="16.5">
      <c r="A35" s="44">
        <v>1820</v>
      </c>
      <c r="B35" s="32" t="s">
        <v>51</v>
      </c>
      <c r="C35" s="33">
        <v>29491643</v>
      </c>
      <c r="D35" s="43">
        <v>21075</v>
      </c>
      <c r="E35" s="43">
        <v>1328978</v>
      </c>
      <c r="F35" s="53">
        <v>58.33</v>
      </c>
      <c r="G35" s="35"/>
      <c r="H35" s="59"/>
      <c r="I35" s="25">
        <f t="shared" si="0"/>
        <v>58.33</v>
      </c>
      <c r="J35" s="60">
        <v>2.61</v>
      </c>
      <c r="K35" s="57">
        <v>4.17</v>
      </c>
      <c r="L35" s="36"/>
      <c r="M35" s="47">
        <v>0.56000000000000005</v>
      </c>
      <c r="N35" s="27">
        <f t="shared" si="1"/>
        <v>65.67</v>
      </c>
      <c r="O35" s="28"/>
    </row>
    <row r="36" spans="1:16" ht="16.5">
      <c r="A36" s="54">
        <v>1821</v>
      </c>
      <c r="B36" s="32" t="s">
        <v>52</v>
      </c>
      <c r="C36" s="33">
        <v>239076164</v>
      </c>
      <c r="D36" s="39">
        <v>445756.5</v>
      </c>
      <c r="E36" s="39">
        <v>15708971</v>
      </c>
      <c r="F36" s="53">
        <v>55</v>
      </c>
      <c r="G36" s="35"/>
      <c r="H36" s="35"/>
      <c r="I36" s="25">
        <f t="shared" si="0"/>
        <v>55</v>
      </c>
      <c r="J36" s="36"/>
      <c r="K36" s="36">
        <v>8.98</v>
      </c>
      <c r="L36" s="36">
        <v>0.73</v>
      </c>
      <c r="M36" s="36"/>
      <c r="N36" s="27">
        <f t="shared" si="1"/>
        <v>64.710000000000008</v>
      </c>
      <c r="O36" s="28"/>
    </row>
    <row r="37" spans="1:16" ht="16.5">
      <c r="A37" s="58">
        <v>1900</v>
      </c>
      <c r="B37" s="32" t="s">
        <v>53</v>
      </c>
      <c r="C37" s="33">
        <v>85213527</v>
      </c>
      <c r="D37" s="39">
        <v>111258</v>
      </c>
      <c r="E37" s="39">
        <v>7056820</v>
      </c>
      <c r="F37" s="53">
        <v>44.8</v>
      </c>
      <c r="G37" s="35"/>
      <c r="H37" s="35"/>
      <c r="I37" s="25">
        <f t="shared" si="0"/>
        <v>44.8</v>
      </c>
      <c r="J37" s="36"/>
      <c r="K37" s="36"/>
      <c r="L37" s="36"/>
      <c r="M37" s="36"/>
      <c r="N37" s="27">
        <f t="shared" si="1"/>
        <v>44.8</v>
      </c>
      <c r="O37" s="28"/>
    </row>
    <row r="38" spans="1:16" ht="16.5">
      <c r="A38" s="44">
        <v>2000</v>
      </c>
      <c r="B38" s="32" t="s">
        <v>54</v>
      </c>
      <c r="C38" s="33">
        <v>205864756</v>
      </c>
      <c r="D38" s="39">
        <v>432610.5</v>
      </c>
      <c r="E38" s="39">
        <v>18385075</v>
      </c>
      <c r="F38" s="53">
        <v>44.28</v>
      </c>
      <c r="G38" s="35"/>
      <c r="H38" s="35"/>
      <c r="I38" s="25">
        <f t="shared" ref="I38:I69" si="2">SUM(F38:H38)</f>
        <v>44.28</v>
      </c>
      <c r="J38" s="36">
        <v>2.85</v>
      </c>
      <c r="K38" s="36">
        <v>1.82</v>
      </c>
      <c r="L38" s="36">
        <v>0.77</v>
      </c>
      <c r="M38" s="36"/>
      <c r="N38" s="27">
        <f t="shared" ref="N38:N101" si="3">SUM(I38:M38)</f>
        <v>49.720000000000006</v>
      </c>
      <c r="O38" s="28"/>
    </row>
    <row r="39" spans="1:16" ht="16.5">
      <c r="A39" s="44">
        <v>2100</v>
      </c>
      <c r="B39" s="32" t="s">
        <v>55</v>
      </c>
      <c r="C39" s="33">
        <v>140858957</v>
      </c>
      <c r="D39" s="39">
        <v>181213.5</v>
      </c>
      <c r="E39" s="39">
        <v>7999523</v>
      </c>
      <c r="F39" s="53">
        <v>45.21</v>
      </c>
      <c r="G39" s="35"/>
      <c r="H39" s="35"/>
      <c r="I39" s="25">
        <f t="shared" si="2"/>
        <v>45.21</v>
      </c>
      <c r="J39" s="36"/>
      <c r="K39" s="47">
        <v>2.04</v>
      </c>
      <c r="L39" s="36"/>
      <c r="M39" s="36"/>
      <c r="N39" s="27">
        <f t="shared" si="3"/>
        <v>47.25</v>
      </c>
      <c r="O39" s="28"/>
    </row>
    <row r="40" spans="1:16" ht="16.5">
      <c r="A40" s="54">
        <v>2220</v>
      </c>
      <c r="B40" s="32" t="s">
        <v>56</v>
      </c>
      <c r="C40" s="33">
        <v>251798055</v>
      </c>
      <c r="D40" s="39">
        <v>299079</v>
      </c>
      <c r="E40" s="39">
        <v>17230219</v>
      </c>
      <c r="F40" s="53">
        <v>41.37</v>
      </c>
      <c r="G40" s="35"/>
      <c r="H40" s="35"/>
      <c r="I40" s="25">
        <f t="shared" si="2"/>
        <v>41.37</v>
      </c>
      <c r="J40" s="36">
        <v>0.63</v>
      </c>
      <c r="K40" s="36"/>
      <c r="L40" s="36">
        <v>0.71</v>
      </c>
      <c r="M40" s="36"/>
      <c r="N40" s="27">
        <f t="shared" si="3"/>
        <v>42.71</v>
      </c>
      <c r="O40" s="28"/>
    </row>
    <row r="41" spans="1:16" ht="16.5">
      <c r="A41" s="44">
        <v>2300</v>
      </c>
      <c r="B41" s="32" t="s">
        <v>57</v>
      </c>
      <c r="C41" s="33">
        <v>490209934</v>
      </c>
      <c r="D41" s="39">
        <v>609426</v>
      </c>
      <c r="E41" s="39">
        <v>30466621</v>
      </c>
      <c r="F41" s="53">
        <v>37.409999999999997</v>
      </c>
      <c r="G41" s="35"/>
      <c r="H41" s="35"/>
      <c r="I41" s="25">
        <f t="shared" si="2"/>
        <v>37.409999999999997</v>
      </c>
      <c r="J41" s="36">
        <v>0.57999999999999996</v>
      </c>
      <c r="K41" s="36">
        <v>7.3</v>
      </c>
      <c r="L41" s="36"/>
      <c r="M41" s="36"/>
      <c r="N41" s="27">
        <f t="shared" si="3"/>
        <v>45.289999999999992</v>
      </c>
      <c r="O41" s="28"/>
    </row>
    <row r="42" spans="1:16" ht="16.5">
      <c r="A42" s="44">
        <v>2320</v>
      </c>
      <c r="B42" s="32" t="s">
        <v>58</v>
      </c>
      <c r="C42" s="33">
        <v>287764528</v>
      </c>
      <c r="D42" s="39">
        <v>272574</v>
      </c>
      <c r="E42" s="39">
        <v>14511149</v>
      </c>
      <c r="F42" s="53">
        <v>45.37</v>
      </c>
      <c r="G42" s="35"/>
      <c r="H42" s="35"/>
      <c r="I42" s="25">
        <f t="shared" si="2"/>
        <v>45.37</v>
      </c>
      <c r="J42" s="36">
        <v>1.1200000000000001</v>
      </c>
      <c r="K42" s="36"/>
      <c r="L42" s="36"/>
      <c r="M42" s="36"/>
      <c r="N42" s="27">
        <f t="shared" si="3"/>
        <v>46.489999999999995</v>
      </c>
      <c r="O42" s="28"/>
    </row>
    <row r="43" spans="1:16" ht="16.5">
      <c r="A43" s="55">
        <v>2400</v>
      </c>
      <c r="B43" s="32" t="s">
        <v>59</v>
      </c>
      <c r="C43" s="33">
        <v>1184227296</v>
      </c>
      <c r="D43" s="39">
        <v>1789555.5</v>
      </c>
      <c r="E43" s="39">
        <v>88663930</v>
      </c>
      <c r="F43" s="53">
        <v>43.21</v>
      </c>
      <c r="G43" s="35"/>
      <c r="H43" s="35">
        <v>1.1499999999999999</v>
      </c>
      <c r="I43" s="25">
        <f t="shared" si="2"/>
        <v>44.36</v>
      </c>
      <c r="J43" s="60">
        <v>2.44</v>
      </c>
      <c r="K43" s="36">
        <v>2.9</v>
      </c>
      <c r="L43" s="36"/>
      <c r="M43" s="36"/>
      <c r="N43" s="27">
        <f t="shared" si="3"/>
        <v>49.699999999999996</v>
      </c>
      <c r="O43" s="28"/>
    </row>
    <row r="44" spans="1:16" ht="16.5">
      <c r="A44" s="44">
        <v>2420</v>
      </c>
      <c r="B44" s="32" t="s">
        <v>60</v>
      </c>
      <c r="C44" s="33">
        <v>677360936</v>
      </c>
      <c r="D44" s="39">
        <v>407380.5</v>
      </c>
      <c r="E44" s="39">
        <v>27699919</v>
      </c>
      <c r="F44" s="53">
        <v>42.23</v>
      </c>
      <c r="G44" s="35"/>
      <c r="H44" s="35"/>
      <c r="I44" s="25">
        <f t="shared" si="2"/>
        <v>42.23</v>
      </c>
      <c r="J44" s="36">
        <v>2.02</v>
      </c>
      <c r="K44" s="36"/>
      <c r="L44" s="36"/>
      <c r="M44" s="36"/>
      <c r="N44" s="27">
        <f t="shared" si="3"/>
        <v>44.25</v>
      </c>
      <c r="O44" s="28"/>
    </row>
    <row r="45" spans="1:16" ht="16.5">
      <c r="A45" s="44">
        <v>2421</v>
      </c>
      <c r="B45" s="32" t="s">
        <v>61</v>
      </c>
      <c r="C45" s="33">
        <v>472204846</v>
      </c>
      <c r="D45" s="39">
        <v>412450.5</v>
      </c>
      <c r="E45" s="39">
        <v>27488934</v>
      </c>
      <c r="F45" s="53">
        <v>54.39</v>
      </c>
      <c r="G45" s="35"/>
      <c r="H45" s="35"/>
      <c r="I45" s="25">
        <f t="shared" si="2"/>
        <v>54.39</v>
      </c>
      <c r="J45" s="36">
        <v>0.65</v>
      </c>
      <c r="K45" s="36">
        <v>6.5</v>
      </c>
      <c r="L45" s="36"/>
      <c r="M45" s="36"/>
      <c r="N45" s="27">
        <f t="shared" si="3"/>
        <v>61.54</v>
      </c>
      <c r="O45" s="28"/>
    </row>
    <row r="46" spans="1:16" ht="16.5">
      <c r="A46" s="31">
        <v>2422</v>
      </c>
      <c r="B46" s="32" t="s">
        <v>62</v>
      </c>
      <c r="C46" s="33">
        <v>171194621</v>
      </c>
      <c r="D46" s="39">
        <v>312407.5</v>
      </c>
      <c r="E46" s="39">
        <v>19389735</v>
      </c>
      <c r="F46" s="53">
        <v>55</v>
      </c>
      <c r="G46" s="35"/>
      <c r="H46" s="35"/>
      <c r="I46" s="25">
        <f t="shared" si="2"/>
        <v>55</v>
      </c>
      <c r="J46" s="36">
        <v>3</v>
      </c>
      <c r="K46" s="36">
        <v>7</v>
      </c>
      <c r="L46" s="36"/>
      <c r="M46" s="36"/>
      <c r="N46" s="27">
        <f t="shared" si="3"/>
        <v>65</v>
      </c>
      <c r="O46" s="28"/>
    </row>
    <row r="47" spans="1:16" ht="16.5">
      <c r="A47" s="44">
        <v>2423</v>
      </c>
      <c r="B47" s="32" t="s">
        <v>63</v>
      </c>
      <c r="C47" s="33">
        <v>257862630</v>
      </c>
      <c r="D47" s="39">
        <v>213098.5</v>
      </c>
      <c r="E47" s="39">
        <v>14456486</v>
      </c>
      <c r="F47" s="53">
        <v>55</v>
      </c>
      <c r="G47" s="35"/>
      <c r="H47" s="35">
        <v>0.42</v>
      </c>
      <c r="I47" s="25">
        <f t="shared" si="2"/>
        <v>55.42</v>
      </c>
      <c r="J47" s="36"/>
      <c r="K47" s="36">
        <v>0.8</v>
      </c>
      <c r="L47" s="36"/>
      <c r="M47" s="36"/>
      <c r="N47" s="27">
        <f t="shared" si="3"/>
        <v>56.22</v>
      </c>
      <c r="O47" s="28"/>
    </row>
    <row r="48" spans="1:16" ht="16.5">
      <c r="A48" s="44">
        <v>2500</v>
      </c>
      <c r="B48" s="32" t="s">
        <v>64</v>
      </c>
      <c r="C48" s="33">
        <f>263431404+163375463+72324308</f>
        <v>499131175</v>
      </c>
      <c r="D48" s="43">
        <v>969647</v>
      </c>
      <c r="E48" s="43">
        <v>32630294</v>
      </c>
      <c r="F48" s="53">
        <v>55</v>
      </c>
      <c r="G48" s="35"/>
      <c r="H48" s="35"/>
      <c r="I48" s="25">
        <f t="shared" si="2"/>
        <v>55</v>
      </c>
      <c r="J48" s="36">
        <v>4.8</v>
      </c>
      <c r="K48" s="36">
        <v>9.1</v>
      </c>
      <c r="L48" s="36"/>
      <c r="M48" s="36"/>
      <c r="N48" s="27">
        <f t="shared" si="3"/>
        <v>68.899999999999991</v>
      </c>
      <c r="O48" s="28"/>
      <c r="P48" s="37"/>
    </row>
    <row r="49" spans="1:16" ht="16.5">
      <c r="A49" s="44">
        <v>2520</v>
      </c>
      <c r="B49" s="32" t="s">
        <v>65</v>
      </c>
      <c r="C49" s="33">
        <f>767501702+316217480+197982312</f>
        <v>1281701494</v>
      </c>
      <c r="D49" s="43">
        <v>1496490</v>
      </c>
      <c r="E49" s="43">
        <v>68599231</v>
      </c>
      <c r="F49" s="53">
        <v>65.91</v>
      </c>
      <c r="G49" s="35"/>
      <c r="H49" s="35"/>
      <c r="I49" s="25">
        <f t="shared" si="2"/>
        <v>65.91</v>
      </c>
      <c r="J49" s="36">
        <v>0.24</v>
      </c>
      <c r="K49" s="36">
        <v>20.04</v>
      </c>
      <c r="L49" s="36"/>
      <c r="M49" s="36"/>
      <c r="N49" s="27">
        <f t="shared" si="3"/>
        <v>86.19</v>
      </c>
      <c r="O49" s="28"/>
      <c r="P49" s="37"/>
    </row>
    <row r="50" spans="1:16" ht="16.5">
      <c r="A50" s="44">
        <v>2521</v>
      </c>
      <c r="B50" s="32" t="s">
        <v>66</v>
      </c>
      <c r="C50" s="33">
        <f>202060830+82750923+50772370</f>
        <v>335584123</v>
      </c>
      <c r="D50" s="43">
        <v>632886</v>
      </c>
      <c r="E50" s="43">
        <v>21427233</v>
      </c>
      <c r="F50" s="53">
        <v>52.77</v>
      </c>
      <c r="G50" s="35">
        <v>7.0000000000000007E-2</v>
      </c>
      <c r="H50" s="35"/>
      <c r="I50" s="25">
        <f t="shared" si="2"/>
        <v>52.84</v>
      </c>
      <c r="J50" s="36">
        <v>1</v>
      </c>
      <c r="K50" s="36">
        <v>14.1</v>
      </c>
      <c r="L50" s="36"/>
      <c r="M50" s="36"/>
      <c r="N50" s="27">
        <f t="shared" si="3"/>
        <v>67.94</v>
      </c>
      <c r="O50" s="28"/>
      <c r="P50" s="37"/>
    </row>
    <row r="51" spans="1:16" ht="16.5">
      <c r="A51" s="44">
        <v>2611</v>
      </c>
      <c r="B51" s="32" t="s">
        <v>67</v>
      </c>
      <c r="C51" s="33">
        <v>135761155</v>
      </c>
      <c r="D51" s="43">
        <v>112185</v>
      </c>
      <c r="E51" s="43">
        <v>8381685</v>
      </c>
      <c r="F51" s="53">
        <v>55</v>
      </c>
      <c r="G51" s="35"/>
      <c r="H51" s="35"/>
      <c r="I51" s="25">
        <f t="shared" si="2"/>
        <v>55</v>
      </c>
      <c r="J51" s="36"/>
      <c r="K51" s="36">
        <v>0.86</v>
      </c>
      <c r="L51" s="36"/>
      <c r="M51" s="36"/>
      <c r="N51" s="27">
        <f t="shared" si="3"/>
        <v>55.86</v>
      </c>
      <c r="O51" s="28"/>
    </row>
    <row r="52" spans="1:16" ht="16.5">
      <c r="A52" s="44">
        <v>2700</v>
      </c>
      <c r="B52" s="32" t="s">
        <v>68</v>
      </c>
      <c r="C52" s="33">
        <v>87640487</v>
      </c>
      <c r="D52" s="43">
        <v>70594.5</v>
      </c>
      <c r="E52" s="43">
        <v>5687352</v>
      </c>
      <c r="F52" s="53">
        <v>37.26</v>
      </c>
      <c r="G52" s="35"/>
      <c r="H52" s="35"/>
      <c r="I52" s="25">
        <f t="shared" si="2"/>
        <v>37.26</v>
      </c>
      <c r="J52" s="36"/>
      <c r="K52" s="36"/>
      <c r="L52" s="36"/>
      <c r="M52" s="36"/>
      <c r="N52" s="27">
        <f t="shared" si="3"/>
        <v>37.26</v>
      </c>
      <c r="O52" s="28"/>
    </row>
    <row r="53" spans="1:16" ht="16.5">
      <c r="A53" s="44">
        <v>2900</v>
      </c>
      <c r="B53" s="32" t="s">
        <v>69</v>
      </c>
      <c r="C53" s="33">
        <v>181129364</v>
      </c>
      <c r="D53" s="43">
        <v>419517</v>
      </c>
      <c r="E53" s="43">
        <v>19253182</v>
      </c>
      <c r="F53" s="53">
        <v>50.75</v>
      </c>
      <c r="G53" s="35"/>
      <c r="H53" s="35"/>
      <c r="I53" s="25">
        <f t="shared" si="2"/>
        <v>50.75</v>
      </c>
      <c r="J53" s="36">
        <v>2.35</v>
      </c>
      <c r="K53" s="36"/>
      <c r="L53" s="36">
        <v>1.1499999999999999</v>
      </c>
      <c r="M53" s="36"/>
      <c r="N53" s="27">
        <f t="shared" si="3"/>
        <v>54.25</v>
      </c>
      <c r="O53" s="28"/>
    </row>
    <row r="54" spans="1:16" s="66" customFormat="1" ht="16.5">
      <c r="A54" s="61">
        <v>3000</v>
      </c>
      <c r="B54" s="62" t="s">
        <v>70</v>
      </c>
      <c r="C54" s="49">
        <f>333004521+14231752+68491399+2112426+568739+203282135</f>
        <v>621690972</v>
      </c>
      <c r="D54" s="43">
        <v>1055634</v>
      </c>
      <c r="E54" s="43">
        <v>44213765</v>
      </c>
      <c r="F54" s="53">
        <v>55</v>
      </c>
      <c r="G54" s="35"/>
      <c r="H54" s="35"/>
      <c r="I54" s="63">
        <f t="shared" si="2"/>
        <v>55</v>
      </c>
      <c r="J54" s="36">
        <v>3</v>
      </c>
      <c r="K54" s="36"/>
      <c r="L54" s="36"/>
      <c r="M54" s="36"/>
      <c r="N54" s="64">
        <f t="shared" si="3"/>
        <v>58</v>
      </c>
      <c r="O54" s="65"/>
    </row>
    <row r="55" spans="1:16" ht="16.5">
      <c r="A55" s="31">
        <v>3020</v>
      </c>
      <c r="B55" s="32" t="s">
        <v>71</v>
      </c>
      <c r="C55" s="33">
        <f>98989962+33492515+15002565+341468+151508+35865723</f>
        <v>183843741</v>
      </c>
      <c r="D55" s="43">
        <v>193905</v>
      </c>
      <c r="E55" s="43">
        <v>17043124</v>
      </c>
      <c r="F55" s="53">
        <v>55</v>
      </c>
      <c r="G55" s="35"/>
      <c r="H55" s="35"/>
      <c r="I55" s="25">
        <f t="shared" si="2"/>
        <v>55</v>
      </c>
      <c r="J55" s="36">
        <v>2.94</v>
      </c>
      <c r="K55" s="36"/>
      <c r="L55" s="36">
        <v>0.62</v>
      </c>
      <c r="M55" s="36"/>
      <c r="N55" s="27">
        <f t="shared" si="3"/>
        <v>58.559999999999995</v>
      </c>
      <c r="O55" s="28"/>
    </row>
    <row r="56" spans="1:16" ht="16.5">
      <c r="A56" s="31">
        <v>3021</v>
      </c>
      <c r="B56" s="32" t="s">
        <v>72</v>
      </c>
      <c r="C56" s="33">
        <f>292548722+13756936+45048150+197620+265951+12973603</f>
        <v>364790982</v>
      </c>
      <c r="D56" s="43">
        <v>706593</v>
      </c>
      <c r="E56" s="43">
        <v>29453618</v>
      </c>
      <c r="F56" s="53">
        <v>55</v>
      </c>
      <c r="G56" s="35"/>
      <c r="H56" s="35"/>
      <c r="I56" s="25">
        <f t="shared" si="2"/>
        <v>55</v>
      </c>
      <c r="J56" s="36">
        <v>8.31</v>
      </c>
      <c r="K56" s="36"/>
      <c r="L56" s="36">
        <v>1.41</v>
      </c>
      <c r="M56" s="36">
        <v>0.14000000000000001</v>
      </c>
      <c r="N56" s="27">
        <f t="shared" si="3"/>
        <v>64.86</v>
      </c>
      <c r="O56" s="28"/>
    </row>
    <row r="57" spans="1:16" ht="16.5">
      <c r="A57" s="44">
        <v>3022</v>
      </c>
      <c r="B57" s="32" t="s">
        <v>73</v>
      </c>
      <c r="C57" s="33">
        <f>302482536+659025853+36208819+284286+3128648+52038400</f>
        <v>1053168542</v>
      </c>
      <c r="D57" s="43">
        <v>543048</v>
      </c>
      <c r="E57" s="43">
        <v>25375622</v>
      </c>
      <c r="F57" s="53">
        <v>49.2</v>
      </c>
      <c r="G57" s="35"/>
      <c r="H57" s="35"/>
      <c r="I57" s="25">
        <f t="shared" si="2"/>
        <v>49.2</v>
      </c>
      <c r="J57" s="36">
        <v>2.71</v>
      </c>
      <c r="K57" s="36"/>
      <c r="L57" s="36"/>
      <c r="M57" s="36"/>
      <c r="N57" s="27">
        <f t="shared" si="3"/>
        <v>51.910000000000004</v>
      </c>
      <c r="O57" s="28"/>
    </row>
    <row r="58" spans="1:16" ht="16.5">
      <c r="A58" s="44">
        <v>3111</v>
      </c>
      <c r="B58" s="32" t="s">
        <v>74</v>
      </c>
      <c r="C58" s="33">
        <v>91523720</v>
      </c>
      <c r="D58" s="43">
        <v>82662</v>
      </c>
      <c r="E58" s="43">
        <v>6904527</v>
      </c>
      <c r="F58" s="53">
        <v>55</v>
      </c>
      <c r="G58" s="35"/>
      <c r="H58" s="35"/>
      <c r="I58" s="25">
        <f t="shared" si="2"/>
        <v>55</v>
      </c>
      <c r="J58" s="36"/>
      <c r="K58" s="36">
        <v>11.31</v>
      </c>
      <c r="L58" s="36"/>
      <c r="M58" s="36"/>
      <c r="N58" s="27">
        <f t="shared" si="3"/>
        <v>66.31</v>
      </c>
      <c r="O58" s="28"/>
    </row>
    <row r="59" spans="1:16" ht="16.5">
      <c r="A59" s="44">
        <v>3112</v>
      </c>
      <c r="B59" s="32" t="s">
        <v>75</v>
      </c>
      <c r="C59" s="33">
        <v>125485897</v>
      </c>
      <c r="D59" s="43">
        <v>155998</v>
      </c>
      <c r="E59" s="43">
        <v>8549576</v>
      </c>
      <c r="F59" s="53">
        <v>46.96</v>
      </c>
      <c r="G59" s="35"/>
      <c r="H59" s="35"/>
      <c r="I59" s="25">
        <f t="shared" si="2"/>
        <v>46.96</v>
      </c>
      <c r="J59" s="36">
        <v>1.66</v>
      </c>
      <c r="K59" s="36"/>
      <c r="L59" s="36"/>
      <c r="M59" s="36"/>
      <c r="N59" s="27">
        <f t="shared" si="3"/>
        <v>48.62</v>
      </c>
      <c r="O59" s="28"/>
    </row>
    <row r="60" spans="1:16" ht="16.5">
      <c r="A60" s="44">
        <v>3200</v>
      </c>
      <c r="B60" s="32" t="s">
        <v>76</v>
      </c>
      <c r="C60" s="33">
        <v>73498544</v>
      </c>
      <c r="D60" s="43">
        <v>63436.5</v>
      </c>
      <c r="E60" s="43">
        <v>5120233</v>
      </c>
      <c r="F60" s="53">
        <v>50.23</v>
      </c>
      <c r="G60" s="35"/>
      <c r="H60" s="35"/>
      <c r="I60" s="25">
        <f t="shared" si="2"/>
        <v>50.23</v>
      </c>
      <c r="J60" s="36">
        <v>1.89</v>
      </c>
      <c r="K60" s="36"/>
      <c r="L60" s="36">
        <v>5.49</v>
      </c>
      <c r="M60" s="36"/>
      <c r="N60" s="27">
        <f t="shared" si="3"/>
        <v>57.61</v>
      </c>
      <c r="O60" s="28"/>
      <c r="P60" s="37"/>
    </row>
    <row r="61" spans="1:16" ht="16.5">
      <c r="A61" s="44">
        <v>3300</v>
      </c>
      <c r="B61" s="32" t="s">
        <v>77</v>
      </c>
      <c r="C61" s="33">
        <v>111647058</v>
      </c>
      <c r="D61" s="43">
        <v>139714.5</v>
      </c>
      <c r="E61" s="43">
        <v>11766642</v>
      </c>
      <c r="F61" s="53">
        <v>51.54</v>
      </c>
      <c r="G61" s="35"/>
      <c r="H61" s="35"/>
      <c r="I61" s="25">
        <f t="shared" si="2"/>
        <v>51.54</v>
      </c>
      <c r="J61" s="36">
        <v>2.23</v>
      </c>
      <c r="K61" s="36"/>
      <c r="L61" s="36"/>
      <c r="M61" s="67"/>
      <c r="N61" s="27">
        <f t="shared" si="3"/>
        <v>53.769999999999996</v>
      </c>
      <c r="O61" s="28"/>
    </row>
    <row r="62" spans="1:16" ht="16.5">
      <c r="A62" s="44">
        <v>3400</v>
      </c>
      <c r="B62" s="32" t="s">
        <v>78</v>
      </c>
      <c r="C62" s="33">
        <v>429430034</v>
      </c>
      <c r="D62" s="43">
        <v>745972.5</v>
      </c>
      <c r="E62" s="43">
        <v>37332534</v>
      </c>
      <c r="F62" s="53">
        <v>53.85</v>
      </c>
      <c r="G62" s="35"/>
      <c r="H62" s="35"/>
      <c r="I62" s="25">
        <f t="shared" si="2"/>
        <v>53.85</v>
      </c>
      <c r="J62" s="36">
        <v>1.25</v>
      </c>
      <c r="K62" s="36">
        <v>7.96</v>
      </c>
      <c r="L62" s="36">
        <v>0.64</v>
      </c>
      <c r="M62" s="36"/>
      <c r="N62" s="27">
        <f t="shared" si="3"/>
        <v>63.7</v>
      </c>
      <c r="O62" s="28"/>
    </row>
    <row r="63" spans="1:16" ht="16.5">
      <c r="A63" s="44">
        <v>3420</v>
      </c>
      <c r="B63" s="32" t="s">
        <v>79</v>
      </c>
      <c r="C63" s="33">
        <v>263098824</v>
      </c>
      <c r="D63" s="43">
        <v>152057</v>
      </c>
      <c r="E63" s="43">
        <v>9384812</v>
      </c>
      <c r="F63" s="53">
        <v>54.62</v>
      </c>
      <c r="G63" s="35"/>
      <c r="H63" s="35"/>
      <c r="I63" s="25">
        <f t="shared" si="2"/>
        <v>54.62</v>
      </c>
      <c r="J63" s="36">
        <v>2.4</v>
      </c>
      <c r="K63" s="36">
        <v>9.1</v>
      </c>
      <c r="L63" s="36"/>
      <c r="M63" s="36"/>
      <c r="N63" s="27">
        <f t="shared" si="3"/>
        <v>66.11999999999999</v>
      </c>
      <c r="O63" s="28"/>
    </row>
    <row r="64" spans="1:16" ht="16.5">
      <c r="A64" s="44">
        <v>3500</v>
      </c>
      <c r="B64" s="32" t="s">
        <v>80</v>
      </c>
      <c r="C64" s="33">
        <v>307961927</v>
      </c>
      <c r="D64" s="43">
        <v>100782</v>
      </c>
      <c r="E64" s="43">
        <v>7421051</v>
      </c>
      <c r="F64" s="53">
        <v>39.299999999999997</v>
      </c>
      <c r="G64" s="35"/>
      <c r="H64" s="35"/>
      <c r="I64" s="25">
        <f t="shared" si="2"/>
        <v>39.299999999999997</v>
      </c>
      <c r="J64" s="36">
        <v>3</v>
      </c>
      <c r="K64" s="36">
        <v>4.33</v>
      </c>
      <c r="L64" s="36"/>
      <c r="M64" s="36"/>
      <c r="N64" s="27">
        <f t="shared" si="3"/>
        <v>46.629999999999995</v>
      </c>
      <c r="O64" s="28"/>
      <c r="P64" s="37"/>
    </row>
    <row r="65" spans="1:16" ht="16.5">
      <c r="A65" s="44">
        <v>3600</v>
      </c>
      <c r="B65" s="32" t="s">
        <v>81</v>
      </c>
      <c r="C65" s="33">
        <v>194820001</v>
      </c>
      <c r="D65" s="43">
        <v>404630.5</v>
      </c>
      <c r="E65" s="43">
        <v>13514584</v>
      </c>
      <c r="F65" s="53">
        <v>55</v>
      </c>
      <c r="G65" s="35"/>
      <c r="H65" s="35"/>
      <c r="I65" s="25">
        <f t="shared" si="2"/>
        <v>55</v>
      </c>
      <c r="J65" s="36">
        <v>3</v>
      </c>
      <c r="K65" s="36">
        <v>10.7</v>
      </c>
      <c r="L65" s="36"/>
      <c r="M65" s="36"/>
      <c r="N65" s="27">
        <f t="shared" si="3"/>
        <v>68.7</v>
      </c>
      <c r="O65" s="28"/>
    </row>
    <row r="66" spans="1:16" ht="16.5">
      <c r="A66" s="44">
        <v>3620</v>
      </c>
      <c r="B66" s="32" t="s">
        <v>82</v>
      </c>
      <c r="C66" s="33">
        <v>691490046</v>
      </c>
      <c r="D66" s="43">
        <v>559268</v>
      </c>
      <c r="E66" s="43">
        <v>19739033</v>
      </c>
      <c r="F66" s="53">
        <v>49.3</v>
      </c>
      <c r="G66" s="35"/>
      <c r="H66" s="35"/>
      <c r="I66" s="25">
        <f t="shared" si="2"/>
        <v>49.3</v>
      </c>
      <c r="J66" s="60">
        <v>1.49</v>
      </c>
      <c r="K66" s="36">
        <v>10.72</v>
      </c>
      <c r="L66" s="36"/>
      <c r="M66" s="36"/>
      <c r="N66" s="27">
        <f t="shared" si="3"/>
        <v>61.51</v>
      </c>
      <c r="O66" s="28"/>
    </row>
    <row r="67" spans="1:16" ht="16.5">
      <c r="A67" s="68">
        <v>3700</v>
      </c>
      <c r="B67" s="32" t="s">
        <v>83</v>
      </c>
      <c r="C67" s="33">
        <v>15235616</v>
      </c>
      <c r="D67" s="43">
        <v>26392.5</v>
      </c>
      <c r="E67" s="43">
        <v>1960930</v>
      </c>
      <c r="F67" s="53">
        <v>46.07</v>
      </c>
      <c r="G67" s="35"/>
      <c r="H67" s="35"/>
      <c r="I67" s="25">
        <f t="shared" si="2"/>
        <v>46.07</v>
      </c>
      <c r="J67" s="36"/>
      <c r="K67" s="36"/>
      <c r="L67" s="36"/>
      <c r="M67" s="36"/>
      <c r="N67" s="27">
        <f t="shared" si="3"/>
        <v>46.07</v>
      </c>
      <c r="O67" s="28"/>
    </row>
    <row r="68" spans="1:16" ht="16.5">
      <c r="A68" s="68">
        <v>3700</v>
      </c>
      <c r="B68" s="32" t="s">
        <v>84</v>
      </c>
      <c r="C68" s="33">
        <v>794949652</v>
      </c>
      <c r="D68" s="43">
        <f>1255258.5+33754</f>
        <v>1289012.5</v>
      </c>
      <c r="E68" s="43">
        <f>50065016+2603396</f>
        <v>52668412</v>
      </c>
      <c r="F68" s="53">
        <v>52.75</v>
      </c>
      <c r="G68" s="35"/>
      <c r="H68" s="35"/>
      <c r="I68" s="25">
        <f t="shared" si="2"/>
        <v>52.75</v>
      </c>
      <c r="J68" s="36">
        <v>3</v>
      </c>
      <c r="K68" s="36">
        <v>5.5</v>
      </c>
      <c r="L68" s="36"/>
      <c r="M68" s="36"/>
      <c r="N68" s="27">
        <f t="shared" si="3"/>
        <v>61.25</v>
      </c>
      <c r="O68" s="28"/>
    </row>
    <row r="69" spans="1:16" ht="16.5">
      <c r="A69" s="44">
        <v>3800</v>
      </c>
      <c r="B69" s="32" t="s">
        <v>85</v>
      </c>
      <c r="C69" s="49">
        <v>385356511</v>
      </c>
      <c r="D69" s="43">
        <v>703178</v>
      </c>
      <c r="E69" s="43">
        <v>40730948</v>
      </c>
      <c r="F69" s="53">
        <v>55</v>
      </c>
      <c r="G69" s="35"/>
      <c r="H69" s="35"/>
      <c r="I69" s="25">
        <f t="shared" si="2"/>
        <v>55</v>
      </c>
      <c r="J69" s="36">
        <v>3</v>
      </c>
      <c r="K69" s="36"/>
      <c r="L69" s="36"/>
      <c r="M69" s="36"/>
      <c r="N69" s="27">
        <f t="shared" si="3"/>
        <v>58</v>
      </c>
      <c r="O69" s="28"/>
    </row>
    <row r="70" spans="1:16" ht="16.5">
      <c r="A70" s="44">
        <v>3820</v>
      </c>
      <c r="B70" s="32" t="s">
        <v>86</v>
      </c>
      <c r="C70" s="49">
        <v>426499364</v>
      </c>
      <c r="D70" s="43">
        <v>389624</v>
      </c>
      <c r="E70" s="43">
        <v>25018036</v>
      </c>
      <c r="F70" s="53">
        <v>54.9</v>
      </c>
      <c r="G70" s="35"/>
      <c r="H70" s="35"/>
      <c r="I70" s="25">
        <f t="shared" ref="I70:I101" si="4">SUM(F70:H70)</f>
        <v>54.9</v>
      </c>
      <c r="J70" s="36">
        <v>1.39</v>
      </c>
      <c r="K70" s="36">
        <v>5.01</v>
      </c>
      <c r="L70" s="36">
        <v>0.6</v>
      </c>
      <c r="M70" s="36"/>
      <c r="N70" s="27">
        <f t="shared" si="3"/>
        <v>61.9</v>
      </c>
      <c r="O70" s="28"/>
    </row>
    <row r="71" spans="1:16" ht="16.5">
      <c r="A71" s="44">
        <v>3900</v>
      </c>
      <c r="B71" s="32" t="s">
        <v>87</v>
      </c>
      <c r="C71" s="49">
        <v>136343600</v>
      </c>
      <c r="D71" s="43">
        <v>185097</v>
      </c>
      <c r="E71" s="43">
        <v>10775626</v>
      </c>
      <c r="F71" s="53">
        <v>55</v>
      </c>
      <c r="G71" s="35"/>
      <c r="H71" s="35"/>
      <c r="I71" s="25">
        <f t="shared" si="4"/>
        <v>55</v>
      </c>
      <c r="J71" s="36"/>
      <c r="K71" s="36"/>
      <c r="L71" s="36"/>
      <c r="M71" s="36">
        <v>1.87</v>
      </c>
      <c r="N71" s="27">
        <f t="shared" si="3"/>
        <v>56.87</v>
      </c>
      <c r="O71" s="28"/>
    </row>
    <row r="72" spans="1:16" ht="16.5">
      <c r="A72" s="44">
        <v>4000</v>
      </c>
      <c r="B72" s="32" t="s">
        <v>88</v>
      </c>
      <c r="C72" s="49">
        <v>134743950</v>
      </c>
      <c r="D72" s="43">
        <v>270929</v>
      </c>
      <c r="E72" s="43">
        <v>14152078</v>
      </c>
      <c r="F72" s="53">
        <v>44.9</v>
      </c>
      <c r="G72" s="35"/>
      <c r="H72" s="35"/>
      <c r="I72" s="25">
        <f t="shared" si="4"/>
        <v>44.9</v>
      </c>
      <c r="J72" s="36">
        <v>3</v>
      </c>
      <c r="K72" s="36"/>
      <c r="L72" s="36"/>
      <c r="M72" s="36"/>
      <c r="N72" s="27">
        <f t="shared" si="3"/>
        <v>47.9</v>
      </c>
      <c r="O72" s="28"/>
      <c r="P72" s="37"/>
    </row>
    <row r="73" spans="1:16" ht="16.5">
      <c r="A73" s="44">
        <v>4100</v>
      </c>
      <c r="B73" s="32" t="s">
        <v>89</v>
      </c>
      <c r="C73" s="49">
        <v>432370458</v>
      </c>
      <c r="D73" s="43">
        <v>789900.5</v>
      </c>
      <c r="E73" s="43">
        <v>33740513</v>
      </c>
      <c r="F73" s="53">
        <v>55</v>
      </c>
      <c r="G73" s="35"/>
      <c r="H73" s="35"/>
      <c r="I73" s="25">
        <f t="shared" si="4"/>
        <v>55</v>
      </c>
      <c r="J73" s="60">
        <v>3</v>
      </c>
      <c r="K73" s="60">
        <v>6.09</v>
      </c>
      <c r="L73" s="60"/>
      <c r="M73" s="36"/>
      <c r="N73" s="27">
        <f t="shared" si="3"/>
        <v>64.09</v>
      </c>
      <c r="O73" s="28"/>
      <c r="P73" s="69"/>
    </row>
    <row r="74" spans="1:16" ht="16.5">
      <c r="A74" s="68">
        <v>4111</v>
      </c>
      <c r="B74" s="32" t="s">
        <v>90</v>
      </c>
      <c r="C74" s="49">
        <v>21647726</v>
      </c>
      <c r="D74" s="70">
        <v>54432</v>
      </c>
      <c r="E74" s="43">
        <v>3113310</v>
      </c>
      <c r="F74" s="53">
        <v>55</v>
      </c>
      <c r="G74" s="35"/>
      <c r="H74" s="35"/>
      <c r="I74" s="25">
        <f t="shared" si="4"/>
        <v>55</v>
      </c>
      <c r="J74" s="36">
        <v>3</v>
      </c>
      <c r="K74" s="36"/>
      <c r="L74" s="36">
        <v>0.51</v>
      </c>
      <c r="M74" s="36"/>
      <c r="N74" s="27">
        <f t="shared" si="3"/>
        <v>58.51</v>
      </c>
      <c r="O74" s="28"/>
    </row>
    <row r="75" spans="1:16" ht="16.5">
      <c r="A75" s="68">
        <v>4111</v>
      </c>
      <c r="B75" s="32" t="s">
        <v>91</v>
      </c>
      <c r="C75" s="49">
        <v>25205016</v>
      </c>
      <c r="D75" s="43">
        <v>37518.5</v>
      </c>
      <c r="E75" s="43">
        <v>1961995</v>
      </c>
      <c r="F75" s="53">
        <v>55</v>
      </c>
      <c r="G75" s="35"/>
      <c r="H75" s="35"/>
      <c r="I75" s="25">
        <f t="shared" si="4"/>
        <v>55</v>
      </c>
      <c r="J75" s="36">
        <v>3</v>
      </c>
      <c r="K75" s="36"/>
      <c r="L75" s="36">
        <v>2.16</v>
      </c>
      <c r="M75" s="36"/>
      <c r="N75" s="27">
        <f t="shared" si="3"/>
        <v>60.16</v>
      </c>
      <c r="O75" s="28"/>
    </row>
    <row r="76" spans="1:16" ht="16.5">
      <c r="A76" s="44">
        <v>4120</v>
      </c>
      <c r="B76" s="32" t="s">
        <v>92</v>
      </c>
      <c r="C76" s="71">
        <v>694980400</v>
      </c>
      <c r="D76" s="43">
        <v>777270</v>
      </c>
      <c r="E76" s="43">
        <v>40745867</v>
      </c>
      <c r="F76" s="53">
        <v>54.73</v>
      </c>
      <c r="G76" s="35"/>
      <c r="H76" s="35"/>
      <c r="I76" s="25">
        <f t="shared" si="4"/>
        <v>54.73</v>
      </c>
      <c r="J76" s="60">
        <v>3</v>
      </c>
      <c r="K76" s="60">
        <v>6.06</v>
      </c>
      <c r="L76" s="36"/>
      <c r="M76" s="36"/>
      <c r="N76" s="27">
        <f t="shared" si="3"/>
        <v>63.79</v>
      </c>
      <c r="O76" s="28"/>
    </row>
    <row r="77" spans="1:16" ht="16.5">
      <c r="A77" s="72">
        <v>4211</v>
      </c>
      <c r="B77" s="73" t="s">
        <v>93</v>
      </c>
      <c r="C77" s="74">
        <v>297458938</v>
      </c>
      <c r="D77" s="43">
        <v>287100</v>
      </c>
      <c r="E77" s="43">
        <v>14440410</v>
      </c>
      <c r="F77" s="53">
        <v>43.36</v>
      </c>
      <c r="G77" s="35"/>
      <c r="H77" s="35"/>
      <c r="I77" s="25">
        <f t="shared" si="4"/>
        <v>43.36</v>
      </c>
      <c r="J77" s="36">
        <v>0.35</v>
      </c>
      <c r="K77" s="36"/>
      <c r="L77" s="36"/>
      <c r="M77" s="36"/>
      <c r="N77" s="27">
        <f t="shared" si="3"/>
        <v>43.71</v>
      </c>
      <c r="O77" s="28"/>
    </row>
    <row r="78" spans="1:16" ht="16.5">
      <c r="A78" s="55">
        <v>4300</v>
      </c>
      <c r="B78" s="32" t="s">
        <v>94</v>
      </c>
      <c r="C78" s="75">
        <v>127054779</v>
      </c>
      <c r="D78" s="43">
        <v>289248</v>
      </c>
      <c r="E78" s="43">
        <v>13436064</v>
      </c>
      <c r="F78" s="53">
        <v>46.87</v>
      </c>
      <c r="G78" s="35"/>
      <c r="H78" s="35"/>
      <c r="I78" s="25">
        <f t="shared" si="4"/>
        <v>46.87</v>
      </c>
      <c r="J78" s="36"/>
      <c r="K78" s="36">
        <v>2.4</v>
      </c>
      <c r="L78" s="36"/>
      <c r="M78" s="36"/>
      <c r="N78" s="27">
        <f t="shared" si="3"/>
        <v>49.269999999999996</v>
      </c>
      <c r="O78" s="28"/>
      <c r="P78" s="37"/>
    </row>
    <row r="79" spans="1:16" ht="16.5">
      <c r="A79" s="55">
        <v>4320</v>
      </c>
      <c r="B79" s="32" t="s">
        <v>95</v>
      </c>
      <c r="C79" s="49">
        <v>241213446</v>
      </c>
      <c r="D79" s="43">
        <v>269110.5</v>
      </c>
      <c r="E79" s="43">
        <v>15542133</v>
      </c>
      <c r="F79" s="53">
        <v>44.95</v>
      </c>
      <c r="G79" s="35"/>
      <c r="H79" s="35"/>
      <c r="I79" s="25">
        <f t="shared" si="4"/>
        <v>44.95</v>
      </c>
      <c r="J79" s="60">
        <v>1.1499999999999999</v>
      </c>
      <c r="K79" s="60">
        <v>2.37</v>
      </c>
      <c r="L79" s="36"/>
      <c r="M79" s="36"/>
      <c r="N79" s="27">
        <f t="shared" si="3"/>
        <v>48.47</v>
      </c>
      <c r="O79" s="28"/>
      <c r="P79" s="37"/>
    </row>
    <row r="80" spans="1:16" ht="16.5">
      <c r="A80" s="44">
        <v>4400</v>
      </c>
      <c r="B80" s="32" t="s">
        <v>96</v>
      </c>
      <c r="C80" s="49">
        <v>625156088</v>
      </c>
      <c r="D80" s="43">
        <v>550032</v>
      </c>
      <c r="E80" s="43">
        <v>27056053</v>
      </c>
      <c r="F80" s="53">
        <v>40.729999999999997</v>
      </c>
      <c r="G80" s="35"/>
      <c r="H80" s="35"/>
      <c r="I80" s="25">
        <f t="shared" si="4"/>
        <v>40.729999999999997</v>
      </c>
      <c r="J80" s="36">
        <v>2.98</v>
      </c>
      <c r="K80" s="36">
        <v>6.39</v>
      </c>
      <c r="L80" s="36">
        <v>1.93</v>
      </c>
      <c r="M80" s="36"/>
      <c r="N80" s="27">
        <f t="shared" si="3"/>
        <v>52.029999999999994</v>
      </c>
      <c r="O80" s="28"/>
    </row>
    <row r="81" spans="1:15" ht="16.5">
      <c r="A81" s="44">
        <v>4420</v>
      </c>
      <c r="B81" s="32" t="s">
        <v>97</v>
      </c>
      <c r="C81" s="49">
        <v>222996809</v>
      </c>
      <c r="D81" s="43">
        <v>297746.5</v>
      </c>
      <c r="E81" s="43">
        <v>22263531</v>
      </c>
      <c r="F81" s="53">
        <v>53.78</v>
      </c>
      <c r="G81" s="35"/>
      <c r="H81" s="35"/>
      <c r="I81" s="25">
        <f t="shared" si="4"/>
        <v>53.78</v>
      </c>
      <c r="J81" s="36">
        <v>0.7</v>
      </c>
      <c r="K81" s="36">
        <v>11.02</v>
      </c>
      <c r="L81" s="36"/>
      <c r="M81" s="36"/>
      <c r="N81" s="27">
        <f t="shared" si="3"/>
        <v>65.5</v>
      </c>
      <c r="O81" s="28"/>
    </row>
    <row r="82" spans="1:15" ht="16.5">
      <c r="A82" s="44">
        <v>4500</v>
      </c>
      <c r="B82" s="32" t="s">
        <v>98</v>
      </c>
      <c r="C82" s="49">
        <v>1736056257</v>
      </c>
      <c r="D82" s="43">
        <v>2473296.5</v>
      </c>
      <c r="E82" s="43">
        <v>72377181</v>
      </c>
      <c r="F82" s="53">
        <v>50.55</v>
      </c>
      <c r="G82" s="35"/>
      <c r="H82" s="35"/>
      <c r="I82" s="25">
        <f t="shared" si="4"/>
        <v>50.55</v>
      </c>
      <c r="J82" s="36"/>
      <c r="K82" s="36">
        <v>4</v>
      </c>
      <c r="L82" s="36"/>
      <c r="M82" s="36"/>
      <c r="N82" s="27">
        <f t="shared" si="3"/>
        <v>54.55</v>
      </c>
      <c r="O82" s="28"/>
    </row>
    <row r="83" spans="1:15" ht="16.5">
      <c r="A83" s="44">
        <v>4520</v>
      </c>
      <c r="B83" s="32" t="s">
        <v>99</v>
      </c>
      <c r="C83" s="49">
        <v>401746228</v>
      </c>
      <c r="D83" s="43">
        <v>254635.5</v>
      </c>
      <c r="E83" s="43">
        <v>12969767</v>
      </c>
      <c r="F83" s="53">
        <v>47.46</v>
      </c>
      <c r="G83" s="35"/>
      <c r="H83" s="35"/>
      <c r="I83" s="25">
        <f t="shared" si="4"/>
        <v>47.46</v>
      </c>
      <c r="J83" s="36"/>
      <c r="K83" s="36">
        <v>10.3</v>
      </c>
      <c r="L83" s="36"/>
      <c r="M83" s="36"/>
      <c r="N83" s="27">
        <f t="shared" si="3"/>
        <v>57.760000000000005</v>
      </c>
      <c r="O83" s="28"/>
    </row>
    <row r="84" spans="1:15" ht="16.5">
      <c r="A84" s="44">
        <v>4600</v>
      </c>
      <c r="B84" s="32" t="s">
        <v>100</v>
      </c>
      <c r="C84" s="49">
        <v>102720794</v>
      </c>
      <c r="D84" s="43">
        <v>203920.5</v>
      </c>
      <c r="E84" s="43">
        <v>12000924</v>
      </c>
      <c r="F84" s="53">
        <v>55</v>
      </c>
      <c r="G84" s="35">
        <v>2.85</v>
      </c>
      <c r="H84" s="35"/>
      <c r="I84" s="25">
        <f t="shared" si="4"/>
        <v>57.85</v>
      </c>
      <c r="J84" s="36">
        <v>2.77</v>
      </c>
      <c r="K84" s="36"/>
      <c r="L84" s="36">
        <v>2.37</v>
      </c>
      <c r="M84" s="36"/>
      <c r="N84" s="27">
        <f t="shared" si="3"/>
        <v>62.99</v>
      </c>
      <c r="O84" s="28"/>
    </row>
    <row r="85" spans="1:15" ht="16.5">
      <c r="A85" s="44">
        <v>4620</v>
      </c>
      <c r="B85" s="32" t="s">
        <v>101</v>
      </c>
      <c r="C85" s="49">
        <v>92834856</v>
      </c>
      <c r="D85" s="43">
        <v>128267</v>
      </c>
      <c r="E85" s="43">
        <v>7142545</v>
      </c>
      <c r="F85" s="53">
        <v>55</v>
      </c>
      <c r="G85" s="35">
        <v>2.6</v>
      </c>
      <c r="H85" s="35"/>
      <c r="I85" s="25">
        <f t="shared" si="4"/>
        <v>57.6</v>
      </c>
      <c r="J85" s="36">
        <v>2.75</v>
      </c>
      <c r="K85" s="36">
        <v>7.9</v>
      </c>
      <c r="L85" s="36"/>
      <c r="M85" s="36"/>
      <c r="N85" s="27">
        <f t="shared" si="3"/>
        <v>68.25</v>
      </c>
      <c r="O85" s="28"/>
    </row>
    <row r="86" spans="1:15" ht="16.5">
      <c r="A86" s="44">
        <v>4700</v>
      </c>
      <c r="B86" s="32" t="s">
        <v>102</v>
      </c>
      <c r="C86" s="49">
        <v>479816858</v>
      </c>
      <c r="D86" s="43">
        <v>460577</v>
      </c>
      <c r="E86" s="43">
        <v>25079668</v>
      </c>
      <c r="F86" s="53">
        <v>30.8</v>
      </c>
      <c r="G86" s="35"/>
      <c r="H86" s="35"/>
      <c r="I86" s="25">
        <f t="shared" si="4"/>
        <v>30.8</v>
      </c>
      <c r="J86" s="36"/>
      <c r="K86" s="36">
        <v>1.65</v>
      </c>
      <c r="L86" s="36">
        <v>0.64</v>
      </c>
      <c r="M86" s="36">
        <v>1.36</v>
      </c>
      <c r="N86" s="27">
        <f t="shared" si="3"/>
        <v>34.450000000000003</v>
      </c>
      <c r="O86" s="28"/>
    </row>
    <row r="87" spans="1:15" ht="16.5">
      <c r="A87" s="44">
        <v>4720</v>
      </c>
      <c r="B87" s="32" t="s">
        <v>103</v>
      </c>
      <c r="C87" s="49">
        <v>105799747</v>
      </c>
      <c r="D87" s="43">
        <v>149601.5</v>
      </c>
      <c r="E87" s="43">
        <v>9688308</v>
      </c>
      <c r="F87" s="53">
        <v>49</v>
      </c>
      <c r="G87" s="35"/>
      <c r="H87" s="35"/>
      <c r="I87" s="25">
        <f t="shared" si="4"/>
        <v>49</v>
      </c>
      <c r="J87" s="36">
        <v>3</v>
      </c>
      <c r="K87" s="36">
        <v>11.5</v>
      </c>
      <c r="L87" s="36"/>
      <c r="M87" s="36">
        <v>1</v>
      </c>
      <c r="N87" s="27">
        <f t="shared" si="3"/>
        <v>64.5</v>
      </c>
      <c r="O87" s="28"/>
    </row>
    <row r="88" spans="1:15" ht="16.5">
      <c r="A88" s="44">
        <v>4800</v>
      </c>
      <c r="B88" s="32" t="s">
        <v>104</v>
      </c>
      <c r="C88" s="49">
        <v>143817542</v>
      </c>
      <c r="D88" s="76">
        <v>260704</v>
      </c>
      <c r="E88" s="43">
        <v>10905081</v>
      </c>
      <c r="F88" s="53">
        <v>41.97</v>
      </c>
      <c r="G88" s="35"/>
      <c r="H88" s="35"/>
      <c r="I88" s="25">
        <f t="shared" si="4"/>
        <v>41.97</v>
      </c>
      <c r="J88" s="36">
        <v>0.77</v>
      </c>
      <c r="K88" s="36"/>
      <c r="L88" s="36"/>
      <c r="M88" s="36"/>
      <c r="N88" s="27">
        <f t="shared" si="3"/>
        <v>42.74</v>
      </c>
      <c r="O88" s="28"/>
    </row>
    <row r="89" spans="1:15" ht="16.5">
      <c r="A89" s="44">
        <v>4820</v>
      </c>
      <c r="B89" s="32" t="s">
        <v>105</v>
      </c>
      <c r="C89" s="49">
        <v>125077910</v>
      </c>
      <c r="D89" s="43">
        <v>94094.5</v>
      </c>
      <c r="E89" s="43">
        <v>6704579</v>
      </c>
      <c r="F89" s="53">
        <v>55</v>
      </c>
      <c r="G89" s="35"/>
      <c r="H89" s="35"/>
      <c r="I89" s="25">
        <f t="shared" si="4"/>
        <v>55</v>
      </c>
      <c r="J89" s="36">
        <v>2.5299999999999998</v>
      </c>
      <c r="K89" s="36"/>
      <c r="L89" s="36">
        <v>0.5</v>
      </c>
      <c r="M89" s="36"/>
      <c r="N89" s="27">
        <f t="shared" si="3"/>
        <v>58.03</v>
      </c>
      <c r="O89" s="28"/>
    </row>
    <row r="90" spans="1:15" ht="16.5">
      <c r="A90" s="44">
        <v>4821</v>
      </c>
      <c r="B90" s="32" t="s">
        <v>106</v>
      </c>
      <c r="C90" s="49">
        <v>96601098</v>
      </c>
      <c r="D90" s="43">
        <v>141794</v>
      </c>
      <c r="E90" s="43">
        <v>7026478</v>
      </c>
      <c r="F90" s="53">
        <v>43.7</v>
      </c>
      <c r="G90" s="35"/>
      <c r="H90" s="35"/>
      <c r="I90" s="25">
        <f t="shared" si="4"/>
        <v>43.7</v>
      </c>
      <c r="J90" s="36">
        <v>2.36</v>
      </c>
      <c r="K90" s="36"/>
      <c r="L90" s="36">
        <v>2.71</v>
      </c>
      <c r="M90" s="36"/>
      <c r="N90" s="27">
        <f t="shared" si="3"/>
        <v>48.77</v>
      </c>
      <c r="O90" s="28"/>
    </row>
    <row r="91" spans="1:15" ht="16.5">
      <c r="A91" s="44">
        <v>4911</v>
      </c>
      <c r="B91" s="32" t="s">
        <v>107</v>
      </c>
      <c r="C91" s="49">
        <v>77685213</v>
      </c>
      <c r="D91" s="43">
        <v>148797</v>
      </c>
      <c r="E91" s="43">
        <v>8055982</v>
      </c>
      <c r="F91" s="53">
        <v>48.03</v>
      </c>
      <c r="G91" s="35"/>
      <c r="H91" s="35"/>
      <c r="I91" s="25">
        <f t="shared" si="4"/>
        <v>48.03</v>
      </c>
      <c r="J91" s="36">
        <v>1.28</v>
      </c>
      <c r="K91" s="36"/>
      <c r="L91" s="36"/>
      <c r="M91" s="36"/>
      <c r="N91" s="27">
        <f t="shared" si="3"/>
        <v>49.31</v>
      </c>
      <c r="O91" s="28"/>
    </row>
    <row r="92" spans="1:15" ht="16.5">
      <c r="A92" s="44">
        <v>5000</v>
      </c>
      <c r="B92" s="32" t="s">
        <v>108</v>
      </c>
      <c r="C92" s="49">
        <v>139840607</v>
      </c>
      <c r="D92" s="43">
        <v>290464</v>
      </c>
      <c r="E92" s="43">
        <v>14229932</v>
      </c>
      <c r="F92" s="53">
        <v>37</v>
      </c>
      <c r="G92" s="35">
        <v>2.31</v>
      </c>
      <c r="H92" s="35"/>
      <c r="I92" s="25">
        <f t="shared" si="4"/>
        <v>39.31</v>
      </c>
      <c r="J92" s="36"/>
      <c r="K92" s="36">
        <v>7.32</v>
      </c>
      <c r="L92" s="36"/>
      <c r="M92" s="36"/>
      <c r="N92" s="27">
        <f t="shared" si="3"/>
        <v>46.63</v>
      </c>
      <c r="O92" s="28"/>
    </row>
    <row r="93" spans="1:15" ht="16.5">
      <c r="A93" s="44">
        <v>5020</v>
      </c>
      <c r="B93" s="32" t="s">
        <v>109</v>
      </c>
      <c r="C93" s="49">
        <v>69099804</v>
      </c>
      <c r="D93" s="43">
        <v>91400</v>
      </c>
      <c r="E93" s="43">
        <v>5252533</v>
      </c>
      <c r="F93" s="53">
        <v>55</v>
      </c>
      <c r="G93" s="35"/>
      <c r="H93" s="35"/>
      <c r="I93" s="25">
        <f t="shared" si="4"/>
        <v>55</v>
      </c>
      <c r="J93" s="60">
        <v>3</v>
      </c>
      <c r="K93" s="60"/>
      <c r="L93" s="36">
        <v>0.78</v>
      </c>
      <c r="M93" s="36"/>
      <c r="N93" s="27">
        <f t="shared" si="3"/>
        <v>58.78</v>
      </c>
      <c r="O93" s="28"/>
    </row>
    <row r="94" spans="1:15" ht="16.5">
      <c r="A94" s="44">
        <v>5100</v>
      </c>
      <c r="B94" s="32" t="s">
        <v>110</v>
      </c>
      <c r="C94" s="49">
        <v>77986867</v>
      </c>
      <c r="D94" s="43">
        <v>188885</v>
      </c>
      <c r="E94" s="43">
        <v>9145360</v>
      </c>
      <c r="F94" s="53">
        <v>55</v>
      </c>
      <c r="G94" s="35"/>
      <c r="H94" s="35"/>
      <c r="I94" s="25">
        <f t="shared" si="4"/>
        <v>55</v>
      </c>
      <c r="J94" s="36">
        <v>3</v>
      </c>
      <c r="K94" s="36"/>
      <c r="L94" s="36"/>
      <c r="M94" s="36"/>
      <c r="N94" s="27">
        <f t="shared" si="3"/>
        <v>58</v>
      </c>
      <c r="O94" s="28"/>
    </row>
    <row r="95" spans="1:15" ht="16.5">
      <c r="A95" s="44">
        <v>5130</v>
      </c>
      <c r="B95" s="32" t="s">
        <v>111</v>
      </c>
      <c r="C95" s="49">
        <v>72007542</v>
      </c>
      <c r="D95" s="43">
        <v>76783.5</v>
      </c>
      <c r="E95" s="43">
        <v>4869908</v>
      </c>
      <c r="F95" s="53">
        <v>55</v>
      </c>
      <c r="G95" s="35"/>
      <c r="H95" s="35"/>
      <c r="I95" s="25">
        <f t="shared" si="4"/>
        <v>55</v>
      </c>
      <c r="J95" s="36"/>
      <c r="K95" s="36">
        <v>2.58</v>
      </c>
      <c r="L95" s="36">
        <v>4.1900000000000004</v>
      </c>
      <c r="M95" s="36"/>
      <c r="N95" s="27">
        <f t="shared" si="3"/>
        <v>61.769999999999996</v>
      </c>
      <c r="O95" s="28"/>
    </row>
    <row r="96" spans="1:15" ht="16.5">
      <c r="A96" s="41">
        <v>5131</v>
      </c>
      <c r="B96" s="32" t="s">
        <v>112</v>
      </c>
      <c r="C96" s="49">
        <v>10234585</v>
      </c>
      <c r="D96" s="43">
        <v>19411.5</v>
      </c>
      <c r="E96" s="43">
        <v>1045142</v>
      </c>
      <c r="F96" s="53">
        <v>49.9</v>
      </c>
      <c r="G96" s="35"/>
      <c r="H96" s="35"/>
      <c r="I96" s="25">
        <f t="shared" si="4"/>
        <v>49.9</v>
      </c>
      <c r="J96" s="36"/>
      <c r="K96" s="36">
        <v>1.93</v>
      </c>
      <c r="L96" s="36"/>
      <c r="M96" s="36"/>
      <c r="N96" s="27">
        <f t="shared" si="3"/>
        <v>51.83</v>
      </c>
      <c r="O96" s="28"/>
    </row>
    <row r="97" spans="1:15" ht="16.5">
      <c r="A97" s="68">
        <v>5131</v>
      </c>
      <c r="B97" s="32" t="s">
        <v>113</v>
      </c>
      <c r="C97" s="49">
        <v>17108863</v>
      </c>
      <c r="D97" s="43">
        <v>40147.5</v>
      </c>
      <c r="E97" s="43">
        <v>1687402</v>
      </c>
      <c r="F97" s="53">
        <v>55</v>
      </c>
      <c r="G97" s="35"/>
      <c r="H97" s="35"/>
      <c r="I97" s="25">
        <f t="shared" si="4"/>
        <v>55</v>
      </c>
      <c r="J97" s="36"/>
      <c r="K97" s="36">
        <v>1.6</v>
      </c>
      <c r="L97" s="36"/>
      <c r="M97" s="36"/>
      <c r="N97" s="27">
        <f t="shared" si="3"/>
        <v>56.6</v>
      </c>
      <c r="O97" s="28"/>
    </row>
    <row r="98" spans="1:15" ht="16.5">
      <c r="A98" s="77">
        <v>5200</v>
      </c>
      <c r="B98" s="32" t="s">
        <v>114</v>
      </c>
      <c r="C98" s="49">
        <v>85304575</v>
      </c>
      <c r="D98" s="38">
        <v>96683.5</v>
      </c>
      <c r="E98" s="38">
        <v>5940809</v>
      </c>
      <c r="F98" s="53">
        <v>52.28</v>
      </c>
      <c r="G98" s="35"/>
      <c r="H98" s="35"/>
      <c r="I98" s="25">
        <f t="shared" si="4"/>
        <v>52.28</v>
      </c>
      <c r="J98" s="36">
        <v>2.85</v>
      </c>
      <c r="K98" s="36"/>
      <c r="L98" s="36"/>
      <c r="M98" s="36"/>
      <c r="N98" s="27">
        <f t="shared" si="3"/>
        <v>55.13</v>
      </c>
      <c r="O98" s="28"/>
    </row>
    <row r="99" spans="1:15" ht="16.5">
      <c r="A99" s="44">
        <v>5321</v>
      </c>
      <c r="B99" s="32" t="s">
        <v>115</v>
      </c>
      <c r="C99" s="49">
        <v>528513902</v>
      </c>
      <c r="D99" s="43">
        <v>668920</v>
      </c>
      <c r="E99" s="43">
        <v>26292529</v>
      </c>
      <c r="F99" s="53">
        <v>55</v>
      </c>
      <c r="G99" s="35">
        <v>1</v>
      </c>
      <c r="H99" s="35"/>
      <c r="I99" s="25">
        <f t="shared" si="4"/>
        <v>56</v>
      </c>
      <c r="J99" s="60">
        <v>2.4700000000000002</v>
      </c>
      <c r="K99" s="36">
        <v>7.52</v>
      </c>
      <c r="L99" s="36"/>
      <c r="M99" s="36"/>
      <c r="N99" s="27">
        <f t="shared" si="3"/>
        <v>65.989999999999995</v>
      </c>
      <c r="O99" s="28"/>
    </row>
    <row r="100" spans="1:15" ht="16.5">
      <c r="A100" s="44">
        <v>5411</v>
      </c>
      <c r="B100" s="32" t="s">
        <v>116</v>
      </c>
      <c r="C100" s="49">
        <v>99921566</v>
      </c>
      <c r="D100" s="43">
        <v>107283</v>
      </c>
      <c r="E100" s="43">
        <v>6019862</v>
      </c>
      <c r="F100" s="53">
        <v>54.5</v>
      </c>
      <c r="G100" s="35"/>
      <c r="H100" s="35"/>
      <c r="I100" s="25">
        <f t="shared" si="4"/>
        <v>54.5</v>
      </c>
      <c r="J100" s="36">
        <v>3</v>
      </c>
      <c r="K100" s="36"/>
      <c r="L100" s="36"/>
      <c r="M100" s="36"/>
      <c r="N100" s="27">
        <f t="shared" si="3"/>
        <v>57.5</v>
      </c>
      <c r="O100" s="28"/>
    </row>
    <row r="101" spans="1:15" ht="16.5">
      <c r="A101" s="44">
        <v>5412</v>
      </c>
      <c r="B101" s="32" t="s">
        <v>117</v>
      </c>
      <c r="C101" s="49">
        <v>226249803</v>
      </c>
      <c r="D101" s="43">
        <v>347244</v>
      </c>
      <c r="E101" s="43">
        <v>15706965</v>
      </c>
      <c r="F101" s="53">
        <v>57.5</v>
      </c>
      <c r="G101" s="35"/>
      <c r="H101" s="35"/>
      <c r="I101" s="25">
        <f t="shared" si="4"/>
        <v>57.5</v>
      </c>
      <c r="J101" s="36">
        <v>3</v>
      </c>
      <c r="K101" s="36"/>
      <c r="L101" s="36"/>
      <c r="M101" s="36"/>
      <c r="N101" s="27">
        <f t="shared" si="3"/>
        <v>60.5</v>
      </c>
      <c r="O101" s="28"/>
    </row>
    <row r="102" spans="1:15" ht="16.5">
      <c r="A102" s="44">
        <v>5500</v>
      </c>
      <c r="B102" s="32" t="s">
        <v>118</v>
      </c>
      <c r="C102" s="49">
        <v>158732113</v>
      </c>
      <c r="D102" s="43">
        <v>391928.5</v>
      </c>
      <c r="E102" s="43">
        <v>20160716</v>
      </c>
      <c r="F102" s="53">
        <v>52.94</v>
      </c>
      <c r="G102" s="35"/>
      <c r="H102" s="35"/>
      <c r="I102" s="25">
        <f t="shared" ref="I102:I133" si="5">SUM(F102:H102)</f>
        <v>52.94</v>
      </c>
      <c r="J102" s="78">
        <v>2.2200000000000002</v>
      </c>
      <c r="K102" s="36">
        <v>9.42</v>
      </c>
      <c r="L102" s="36"/>
      <c r="M102" s="36"/>
      <c r="N102" s="27">
        <f t="shared" ref="N102:N153" si="6">SUM(I102:M102)</f>
        <v>64.58</v>
      </c>
      <c r="O102" s="28"/>
    </row>
    <row r="103" spans="1:15" ht="16.5">
      <c r="A103" s="68">
        <v>5520</v>
      </c>
      <c r="B103" s="32" t="s">
        <v>119</v>
      </c>
      <c r="C103" s="49">
        <v>8110723</v>
      </c>
      <c r="D103" s="39">
        <v>9861</v>
      </c>
      <c r="E103" s="39">
        <v>394299</v>
      </c>
      <c r="F103" s="53">
        <v>51.64</v>
      </c>
      <c r="G103" s="35"/>
      <c r="H103" s="35"/>
      <c r="I103" s="25">
        <f t="shared" si="5"/>
        <v>51.64</v>
      </c>
      <c r="J103" s="36">
        <v>1.18</v>
      </c>
      <c r="K103" s="36"/>
      <c r="L103" s="36"/>
      <c r="M103" s="36">
        <v>2</v>
      </c>
      <c r="N103" s="27">
        <f t="shared" si="6"/>
        <v>54.82</v>
      </c>
      <c r="O103" s="28"/>
    </row>
    <row r="104" spans="1:15" ht="16.5">
      <c r="A104" s="68">
        <v>5520</v>
      </c>
      <c r="B104" s="32" t="s">
        <v>120</v>
      </c>
      <c r="C104" s="49">
        <v>210445600</v>
      </c>
      <c r="D104" s="43">
        <v>301338.5</v>
      </c>
      <c r="E104" s="43">
        <v>20370784</v>
      </c>
      <c r="F104" s="53">
        <v>51.64</v>
      </c>
      <c r="G104" s="35">
        <v>1</v>
      </c>
      <c r="H104" s="35">
        <v>1</v>
      </c>
      <c r="I104" s="25">
        <f t="shared" si="5"/>
        <v>53.64</v>
      </c>
      <c r="J104" s="36">
        <v>1.18</v>
      </c>
      <c r="K104" s="36"/>
      <c r="L104" s="36"/>
      <c r="M104" s="36"/>
      <c r="N104" s="27">
        <f t="shared" si="6"/>
        <v>54.82</v>
      </c>
      <c r="O104" s="28"/>
    </row>
    <row r="105" spans="1:15" ht="16.5">
      <c r="A105" s="44">
        <v>5530</v>
      </c>
      <c r="B105" s="32" t="s">
        <v>121</v>
      </c>
      <c r="C105" s="49">
        <v>118462715</v>
      </c>
      <c r="D105" s="43">
        <v>200033.5</v>
      </c>
      <c r="E105" s="43">
        <v>13149531</v>
      </c>
      <c r="F105" s="53">
        <v>59.61</v>
      </c>
      <c r="G105" s="35"/>
      <c r="H105" s="35"/>
      <c r="I105" s="25">
        <f t="shared" si="5"/>
        <v>59.61</v>
      </c>
      <c r="J105" s="36">
        <v>3</v>
      </c>
      <c r="K105" s="36"/>
      <c r="L105" s="36"/>
      <c r="M105" s="36"/>
      <c r="N105" s="27">
        <f t="shared" si="6"/>
        <v>62.61</v>
      </c>
      <c r="O105" s="28"/>
    </row>
    <row r="106" spans="1:15" ht="16.5">
      <c r="A106" s="44">
        <v>5600</v>
      </c>
      <c r="B106" s="32" t="s">
        <v>122</v>
      </c>
      <c r="C106" s="49">
        <v>123006549</v>
      </c>
      <c r="D106" s="43">
        <v>114662.5</v>
      </c>
      <c r="E106" s="43">
        <v>6153417</v>
      </c>
      <c r="F106" s="53">
        <v>44.68</v>
      </c>
      <c r="G106" s="79"/>
      <c r="H106" s="35"/>
      <c r="I106" s="25">
        <f t="shared" si="5"/>
        <v>44.68</v>
      </c>
      <c r="J106" s="60">
        <v>2.81</v>
      </c>
      <c r="K106" s="60"/>
      <c r="L106" s="80"/>
      <c r="M106" s="80"/>
      <c r="N106" s="27">
        <f t="shared" si="6"/>
        <v>47.49</v>
      </c>
      <c r="O106" s="28"/>
    </row>
    <row r="107" spans="1:15" ht="16.5">
      <c r="A107" s="44">
        <v>5620</v>
      </c>
      <c r="B107" s="32" t="s">
        <v>123</v>
      </c>
      <c r="C107" s="33">
        <v>28053372</v>
      </c>
      <c r="D107" s="43">
        <v>49268.5</v>
      </c>
      <c r="E107" s="43">
        <v>2905478</v>
      </c>
      <c r="F107" s="53">
        <v>57.89</v>
      </c>
      <c r="G107" s="35"/>
      <c r="H107" s="35"/>
      <c r="I107" s="25">
        <f t="shared" si="5"/>
        <v>57.89</v>
      </c>
      <c r="J107" s="36">
        <v>3</v>
      </c>
      <c r="K107" s="36"/>
      <c r="L107" s="36"/>
      <c r="M107" s="36"/>
      <c r="N107" s="27">
        <f t="shared" si="6"/>
        <v>60.89</v>
      </c>
      <c r="O107" s="28"/>
    </row>
    <row r="108" spans="1:15" ht="16.5">
      <c r="A108" s="31">
        <v>5711</v>
      </c>
      <c r="B108" s="32" t="s">
        <v>124</v>
      </c>
      <c r="C108" s="49">
        <v>90865447</v>
      </c>
      <c r="D108" s="43">
        <v>179413.5</v>
      </c>
      <c r="E108" s="43">
        <v>7240784</v>
      </c>
      <c r="F108" s="53">
        <v>54.96</v>
      </c>
      <c r="G108" s="35"/>
      <c r="H108" s="35"/>
      <c r="I108" s="25">
        <f t="shared" si="5"/>
        <v>54.96</v>
      </c>
      <c r="J108" s="36">
        <v>2.48</v>
      </c>
      <c r="K108" s="36">
        <v>9.01</v>
      </c>
      <c r="L108" s="36"/>
      <c r="M108" s="36"/>
      <c r="N108" s="27">
        <f t="shared" si="6"/>
        <v>66.45</v>
      </c>
      <c r="O108" s="28"/>
    </row>
    <row r="109" spans="1:15" ht="16.5">
      <c r="A109" s="44">
        <v>5712</v>
      </c>
      <c r="B109" s="32" t="s">
        <v>125</v>
      </c>
      <c r="C109" s="49">
        <v>113972698</v>
      </c>
      <c r="D109" s="43">
        <v>129124.5</v>
      </c>
      <c r="E109" s="43">
        <v>9339163</v>
      </c>
      <c r="F109" s="53">
        <v>54.93</v>
      </c>
      <c r="G109" s="35"/>
      <c r="H109" s="35"/>
      <c r="I109" s="25">
        <f t="shared" si="5"/>
        <v>54.93</v>
      </c>
      <c r="J109" s="36"/>
      <c r="K109" s="60"/>
      <c r="L109" s="36"/>
      <c r="M109" s="81">
        <v>2.88</v>
      </c>
      <c r="N109" s="27">
        <f t="shared" si="6"/>
        <v>57.81</v>
      </c>
      <c r="O109" s="28"/>
    </row>
    <row r="110" spans="1:15" ht="16.5">
      <c r="A110" s="44">
        <v>5720</v>
      </c>
      <c r="B110" s="32" t="s">
        <v>126</v>
      </c>
      <c r="C110" s="49">
        <v>148294016</v>
      </c>
      <c r="D110" s="43">
        <v>162093</v>
      </c>
      <c r="E110" s="43">
        <v>10965732</v>
      </c>
      <c r="F110" s="53">
        <v>58.5</v>
      </c>
      <c r="G110" s="35"/>
      <c r="H110" s="35"/>
      <c r="I110" s="25">
        <f t="shared" si="5"/>
        <v>58.5</v>
      </c>
      <c r="J110" s="36">
        <v>3</v>
      </c>
      <c r="K110" s="36"/>
      <c r="L110" s="36">
        <v>2.8</v>
      </c>
      <c r="M110" s="36"/>
      <c r="N110" s="27">
        <f t="shared" si="6"/>
        <v>64.3</v>
      </c>
      <c r="O110" s="28"/>
    </row>
    <row r="111" spans="1:15" ht="16.5">
      <c r="A111" s="44">
        <v>5800</v>
      </c>
      <c r="B111" s="32" t="s">
        <v>127</v>
      </c>
      <c r="C111" s="49">
        <v>140004578</v>
      </c>
      <c r="D111" s="43">
        <v>312901.5</v>
      </c>
      <c r="E111" s="43">
        <v>13306616</v>
      </c>
      <c r="F111" s="53">
        <v>52.2</v>
      </c>
      <c r="G111" s="35"/>
      <c r="H111" s="35"/>
      <c r="I111" s="25">
        <f t="shared" si="5"/>
        <v>52.2</v>
      </c>
      <c r="J111" s="36">
        <v>3</v>
      </c>
      <c r="K111" s="36"/>
      <c r="L111" s="36"/>
      <c r="M111" s="36"/>
      <c r="N111" s="27">
        <f t="shared" si="6"/>
        <v>55.2</v>
      </c>
      <c r="O111" s="28"/>
    </row>
    <row r="112" spans="1:15" ht="16.5">
      <c r="A112" s="31">
        <v>5820</v>
      </c>
      <c r="B112" s="32" t="s">
        <v>128</v>
      </c>
      <c r="C112" s="49">
        <v>102822990</v>
      </c>
      <c r="D112" s="43">
        <v>208227.5</v>
      </c>
      <c r="E112" s="43">
        <v>9284003</v>
      </c>
      <c r="F112" s="53">
        <v>50.63</v>
      </c>
      <c r="G112" s="35"/>
      <c r="H112" s="35"/>
      <c r="I112" s="25">
        <f t="shared" si="5"/>
        <v>50.63</v>
      </c>
      <c r="J112" s="36"/>
      <c r="K112" s="36">
        <v>2.2999999999999998</v>
      </c>
      <c r="L112" s="36">
        <v>0.98</v>
      </c>
      <c r="M112" s="36">
        <v>2</v>
      </c>
      <c r="N112" s="27">
        <f t="shared" si="6"/>
        <v>55.91</v>
      </c>
      <c r="O112" s="28"/>
    </row>
    <row r="113" spans="1:15" ht="16.5">
      <c r="A113" s="44">
        <v>5900</v>
      </c>
      <c r="B113" s="32" t="s">
        <v>129</v>
      </c>
      <c r="C113" s="49">
        <v>101003099</v>
      </c>
      <c r="D113" s="43">
        <v>282090</v>
      </c>
      <c r="E113" s="43">
        <v>15511509</v>
      </c>
      <c r="F113" s="53">
        <v>55</v>
      </c>
      <c r="G113" s="35"/>
      <c r="H113" s="35"/>
      <c r="I113" s="25">
        <f t="shared" si="5"/>
        <v>55</v>
      </c>
      <c r="J113" s="36">
        <v>3</v>
      </c>
      <c r="K113" s="36"/>
      <c r="L113" s="36"/>
      <c r="M113" s="36"/>
      <c r="N113" s="27">
        <f t="shared" si="6"/>
        <v>58</v>
      </c>
      <c r="O113" s="28"/>
    </row>
    <row r="114" spans="1:15" ht="16.5">
      <c r="A114" s="68">
        <v>5920</v>
      </c>
      <c r="B114" s="32" t="s">
        <v>130</v>
      </c>
      <c r="C114" s="49">
        <v>71617438</v>
      </c>
      <c r="D114" s="43">
        <v>39876</v>
      </c>
      <c r="E114" s="43">
        <v>2603884</v>
      </c>
      <c r="F114" s="53">
        <v>51.32</v>
      </c>
      <c r="G114" s="35"/>
      <c r="H114" s="35"/>
      <c r="I114" s="25">
        <f t="shared" si="5"/>
        <v>51.32</v>
      </c>
      <c r="J114" s="60">
        <v>1.42</v>
      </c>
      <c r="K114" s="60">
        <v>2.82</v>
      </c>
      <c r="L114" s="36"/>
      <c r="M114" s="36">
        <v>2.54</v>
      </c>
      <c r="N114" s="27">
        <f t="shared" si="6"/>
        <v>58.1</v>
      </c>
      <c r="O114" s="28"/>
    </row>
    <row r="115" spans="1:15" ht="16.5">
      <c r="A115" s="68">
        <v>5920</v>
      </c>
      <c r="B115" s="32" t="s">
        <v>131</v>
      </c>
      <c r="C115" s="49">
        <v>23227527</v>
      </c>
      <c r="D115" s="43">
        <v>38649</v>
      </c>
      <c r="E115" s="43">
        <v>2275006</v>
      </c>
      <c r="F115" s="53">
        <v>51.32</v>
      </c>
      <c r="G115" s="35"/>
      <c r="H115" s="35">
        <v>2.54</v>
      </c>
      <c r="I115" s="25">
        <f t="shared" si="5"/>
        <v>53.86</v>
      </c>
      <c r="J115" s="36">
        <v>1.42</v>
      </c>
      <c r="K115" s="36">
        <v>2.82</v>
      </c>
      <c r="L115" s="36"/>
      <c r="M115" s="36"/>
      <c r="N115" s="27">
        <f t="shared" si="6"/>
        <v>58.1</v>
      </c>
      <c r="O115" s="28"/>
    </row>
    <row r="116" spans="1:15" ht="16.5">
      <c r="A116" s="44">
        <v>5921</v>
      </c>
      <c r="B116" s="32" t="s">
        <v>132</v>
      </c>
      <c r="C116" s="49">
        <v>61168160</v>
      </c>
      <c r="D116" s="43">
        <v>78324</v>
      </c>
      <c r="E116" s="43">
        <v>3978990</v>
      </c>
      <c r="F116" s="53">
        <v>43.81926</v>
      </c>
      <c r="G116" s="35"/>
      <c r="H116" s="35"/>
      <c r="I116" s="25">
        <f t="shared" si="5"/>
        <v>43.81926</v>
      </c>
      <c r="J116" s="60">
        <v>3.0656530000000002</v>
      </c>
      <c r="K116" s="60">
        <v>9.5694359999999996</v>
      </c>
      <c r="L116" s="36">
        <v>3.0656530000000002</v>
      </c>
      <c r="M116" s="36"/>
      <c r="N116" s="27">
        <f t="shared" si="6"/>
        <v>59.520001999999991</v>
      </c>
      <c r="O116" s="28"/>
    </row>
    <row r="117" spans="1:15" ht="16.5">
      <c r="A117" s="72">
        <v>6000</v>
      </c>
      <c r="B117" s="32" t="s">
        <v>133</v>
      </c>
      <c r="C117" s="82">
        <v>75121655</v>
      </c>
      <c r="D117" s="43">
        <v>59676</v>
      </c>
      <c r="E117" s="43">
        <v>3438787</v>
      </c>
      <c r="F117" s="53">
        <v>55</v>
      </c>
      <c r="G117" s="35"/>
      <c r="H117" s="35"/>
      <c r="I117" s="25">
        <f t="shared" si="5"/>
        <v>55</v>
      </c>
      <c r="J117" s="36">
        <v>2.63</v>
      </c>
      <c r="K117" s="36">
        <v>5.03</v>
      </c>
      <c r="L117" s="36"/>
      <c r="M117" s="36"/>
      <c r="N117" s="27">
        <f t="shared" si="6"/>
        <v>62.660000000000004</v>
      </c>
      <c r="O117" s="28"/>
    </row>
    <row r="118" spans="1:15" ht="16.5">
      <c r="A118" s="44">
        <v>6100</v>
      </c>
      <c r="B118" s="32" t="s">
        <v>134</v>
      </c>
      <c r="C118" s="49">
        <v>1837708816</v>
      </c>
      <c r="D118" s="43">
        <v>3322773</v>
      </c>
      <c r="E118" s="43">
        <v>132819599</v>
      </c>
      <c r="F118" s="53">
        <v>45.25</v>
      </c>
      <c r="G118" s="35"/>
      <c r="H118" s="35"/>
      <c r="I118" s="25">
        <f t="shared" si="5"/>
        <v>45.25</v>
      </c>
      <c r="J118" s="36">
        <v>2.88</v>
      </c>
      <c r="K118" s="36">
        <v>7.65</v>
      </c>
      <c r="L118" s="36"/>
      <c r="M118" s="36"/>
      <c r="N118" s="27">
        <f t="shared" si="6"/>
        <v>55.78</v>
      </c>
      <c r="O118" s="28"/>
    </row>
    <row r="119" spans="1:15" ht="16.5">
      <c r="A119" s="44">
        <v>6120</v>
      </c>
      <c r="B119" s="32" t="s">
        <v>135</v>
      </c>
      <c r="C119" s="49">
        <v>280373172</v>
      </c>
      <c r="D119" s="43">
        <v>377422.5</v>
      </c>
      <c r="E119" s="43">
        <v>17516265</v>
      </c>
      <c r="F119" s="53">
        <v>52</v>
      </c>
      <c r="G119" s="35"/>
      <c r="H119" s="35"/>
      <c r="I119" s="25">
        <f t="shared" si="5"/>
        <v>52</v>
      </c>
      <c r="J119" s="36"/>
      <c r="K119" s="36">
        <v>6.2</v>
      </c>
      <c r="L119" s="36"/>
      <c r="M119" s="36"/>
      <c r="N119" s="27">
        <f t="shared" si="6"/>
        <v>58.2</v>
      </c>
      <c r="O119" s="28"/>
    </row>
    <row r="120" spans="1:15" ht="16.5">
      <c r="A120" s="44">
        <v>6200</v>
      </c>
      <c r="B120" s="32" t="s">
        <v>136</v>
      </c>
      <c r="C120" s="49">
        <v>132848132</v>
      </c>
      <c r="D120" s="43">
        <v>247084.5</v>
      </c>
      <c r="E120" s="43">
        <v>11763088</v>
      </c>
      <c r="F120" s="53">
        <v>46</v>
      </c>
      <c r="G120" s="35">
        <v>2.5299999999999998</v>
      </c>
      <c r="H120" s="35"/>
      <c r="I120" s="25">
        <f t="shared" si="5"/>
        <v>48.53</v>
      </c>
      <c r="J120" s="36">
        <v>2.67</v>
      </c>
      <c r="K120" s="36"/>
      <c r="L120" s="36">
        <v>0.7</v>
      </c>
      <c r="M120" s="36"/>
      <c r="N120" s="27">
        <f t="shared" si="6"/>
        <v>51.900000000000006</v>
      </c>
      <c r="O120" s="28"/>
    </row>
    <row r="121" spans="1:15" ht="16.5">
      <c r="A121" s="44">
        <v>6220</v>
      </c>
      <c r="B121" s="32" t="s">
        <v>137</v>
      </c>
      <c r="C121" s="49">
        <v>99963703</v>
      </c>
      <c r="D121" s="43">
        <v>78189</v>
      </c>
      <c r="E121" s="43">
        <v>4641994</v>
      </c>
      <c r="F121" s="53">
        <v>55</v>
      </c>
      <c r="G121" s="35">
        <v>2.2400000000000002</v>
      </c>
      <c r="H121" s="35"/>
      <c r="I121" s="25">
        <f t="shared" si="5"/>
        <v>57.24</v>
      </c>
      <c r="J121" s="60">
        <v>1.7</v>
      </c>
      <c r="K121" s="36"/>
      <c r="L121" s="36"/>
      <c r="M121" s="36"/>
      <c r="N121" s="27">
        <f t="shared" si="6"/>
        <v>58.940000000000005</v>
      </c>
      <c r="O121" s="28"/>
    </row>
    <row r="122" spans="1:15" ht="16.5">
      <c r="A122" s="68">
        <v>6312</v>
      </c>
      <c r="B122" s="32" t="s">
        <v>138</v>
      </c>
      <c r="C122" s="49">
        <v>25602079</v>
      </c>
      <c r="D122" s="43">
        <v>9552</v>
      </c>
      <c r="E122" s="43">
        <v>516597</v>
      </c>
      <c r="F122" s="53">
        <v>29.02</v>
      </c>
      <c r="G122" s="35"/>
      <c r="H122" s="35"/>
      <c r="I122" s="25">
        <f t="shared" si="5"/>
        <v>29.02</v>
      </c>
      <c r="J122" s="36"/>
      <c r="K122" s="36">
        <v>2.58</v>
      </c>
      <c r="L122" s="36"/>
      <c r="M122" s="36"/>
      <c r="N122" s="27">
        <f t="shared" si="6"/>
        <v>31.6</v>
      </c>
      <c r="O122" s="28"/>
    </row>
    <row r="123" spans="1:15" ht="16.5">
      <c r="A123" s="68">
        <v>6312</v>
      </c>
      <c r="B123" s="32" t="s">
        <v>139</v>
      </c>
      <c r="C123" s="49">
        <v>55357392</v>
      </c>
      <c r="D123" s="43">
        <v>31199.5</v>
      </c>
      <c r="E123" s="43">
        <v>2561226</v>
      </c>
      <c r="F123" s="53">
        <v>40.4</v>
      </c>
      <c r="G123" s="35"/>
      <c r="H123" s="35"/>
      <c r="I123" s="25">
        <f t="shared" si="5"/>
        <v>40.4</v>
      </c>
      <c r="J123" s="36">
        <v>2.5</v>
      </c>
      <c r="K123" s="36"/>
      <c r="L123" s="36"/>
      <c r="M123" s="36"/>
      <c r="N123" s="27">
        <f t="shared" si="6"/>
        <v>42.9</v>
      </c>
      <c r="O123" s="28"/>
    </row>
    <row r="124" spans="1:15" ht="16.5">
      <c r="A124" s="44">
        <v>6400</v>
      </c>
      <c r="B124" s="32" t="s">
        <v>140</v>
      </c>
      <c r="C124" s="49">
        <v>271070422</v>
      </c>
      <c r="D124" s="43">
        <v>368796.5</v>
      </c>
      <c r="E124" s="43">
        <v>18535169</v>
      </c>
      <c r="F124" s="53">
        <v>44.95</v>
      </c>
      <c r="G124" s="35"/>
      <c r="H124" s="35"/>
      <c r="I124" s="25">
        <f t="shared" si="5"/>
        <v>44.95</v>
      </c>
      <c r="J124" s="36">
        <v>2.9660000000000002</v>
      </c>
      <c r="K124" s="36"/>
      <c r="L124" s="36">
        <v>7.0000000000000007E-2</v>
      </c>
      <c r="M124" s="36"/>
      <c r="N124" s="27">
        <f t="shared" si="6"/>
        <v>47.986000000000004</v>
      </c>
      <c r="O124" s="28"/>
    </row>
    <row r="125" spans="1:15" ht="16.5">
      <c r="A125" s="83">
        <v>6500</v>
      </c>
      <c r="B125" s="32" t="s">
        <v>141</v>
      </c>
      <c r="C125" s="49">
        <v>187604075</v>
      </c>
      <c r="D125" s="43">
        <v>253845</v>
      </c>
      <c r="E125" s="43">
        <v>13107413</v>
      </c>
      <c r="F125" s="53">
        <v>34.83</v>
      </c>
      <c r="G125" s="35"/>
      <c r="H125" s="35"/>
      <c r="I125" s="25">
        <f t="shared" si="5"/>
        <v>34.83</v>
      </c>
      <c r="J125" s="36">
        <v>2.31</v>
      </c>
      <c r="K125" s="36"/>
      <c r="L125" s="36">
        <v>1.28</v>
      </c>
      <c r="M125" s="36"/>
      <c r="N125" s="27">
        <f t="shared" si="6"/>
        <v>38.42</v>
      </c>
      <c r="O125" s="28"/>
    </row>
    <row r="126" spans="1:15" ht="16.5">
      <c r="A126" s="44">
        <v>6600</v>
      </c>
      <c r="B126" s="32" t="s">
        <v>142</v>
      </c>
      <c r="C126" s="49">
        <v>139573570</v>
      </c>
      <c r="D126" s="43">
        <v>271702.5</v>
      </c>
      <c r="E126" s="43">
        <v>14383786</v>
      </c>
      <c r="F126" s="53">
        <v>52.44</v>
      </c>
      <c r="G126" s="35"/>
      <c r="H126" s="35"/>
      <c r="I126" s="25">
        <f t="shared" si="5"/>
        <v>52.44</v>
      </c>
      <c r="J126" s="36">
        <v>2.88</v>
      </c>
      <c r="K126" s="36">
        <v>11.49</v>
      </c>
      <c r="L126" s="36">
        <v>1.06</v>
      </c>
      <c r="M126" s="36"/>
      <c r="N126" s="27">
        <f t="shared" si="6"/>
        <v>67.87</v>
      </c>
      <c r="O126" s="28"/>
    </row>
    <row r="127" spans="1:15" ht="16.5">
      <c r="A127" s="44">
        <v>6711</v>
      </c>
      <c r="B127" s="32" t="s">
        <v>143</v>
      </c>
      <c r="C127" s="49">
        <f>151585488+91225608+30793834</f>
        <v>273604930</v>
      </c>
      <c r="D127" s="43">
        <v>226368</v>
      </c>
      <c r="E127" s="43">
        <v>12262783</v>
      </c>
      <c r="F127" s="53">
        <v>42.45</v>
      </c>
      <c r="G127" s="35"/>
      <c r="H127" s="35"/>
      <c r="I127" s="25">
        <f t="shared" si="5"/>
        <v>42.45</v>
      </c>
      <c r="J127" s="36"/>
      <c r="K127" s="36">
        <v>8.65</v>
      </c>
      <c r="L127" s="36"/>
      <c r="M127" s="36"/>
      <c r="N127" s="27">
        <f t="shared" si="6"/>
        <v>51.1</v>
      </c>
      <c r="O127" s="28"/>
    </row>
    <row r="128" spans="1:15" ht="16.5">
      <c r="A128" s="44">
        <v>6811</v>
      </c>
      <c r="B128" s="32" t="s">
        <v>144</v>
      </c>
      <c r="C128" s="33">
        <v>57811463</v>
      </c>
      <c r="D128" s="43">
        <v>74208</v>
      </c>
      <c r="E128" s="43">
        <v>4939618</v>
      </c>
      <c r="F128" s="53">
        <v>52.19</v>
      </c>
      <c r="G128" s="35"/>
      <c r="H128" s="35"/>
      <c r="I128" s="25">
        <f t="shared" si="5"/>
        <v>52.19</v>
      </c>
      <c r="J128" s="36">
        <v>3</v>
      </c>
      <c r="K128" s="36"/>
      <c r="L128" s="36"/>
      <c r="M128" s="36"/>
      <c r="N128" s="27">
        <f t="shared" si="6"/>
        <v>55.19</v>
      </c>
      <c r="O128" s="28"/>
    </row>
    <row r="129" spans="1:15" ht="16.5">
      <c r="A129" s="44">
        <v>6812</v>
      </c>
      <c r="B129" s="32" t="s">
        <v>145</v>
      </c>
      <c r="C129" s="33">
        <v>77762663</v>
      </c>
      <c r="D129" s="43">
        <v>30213</v>
      </c>
      <c r="E129" s="43">
        <v>2005395</v>
      </c>
      <c r="F129" s="53">
        <v>40.369999999999997</v>
      </c>
      <c r="G129" s="35"/>
      <c r="H129" s="35">
        <v>2.0899999999999998E-3</v>
      </c>
      <c r="I129" s="25">
        <f t="shared" si="5"/>
        <v>40.37209</v>
      </c>
      <c r="J129" s="36"/>
      <c r="K129" s="36">
        <v>2.09</v>
      </c>
      <c r="L129" s="36"/>
      <c r="M129" s="36"/>
      <c r="N129" s="27">
        <f t="shared" si="6"/>
        <v>42.462090000000003</v>
      </c>
      <c r="O129" s="28"/>
    </row>
    <row r="130" spans="1:15" ht="16.5">
      <c r="A130" s="55">
        <v>6900</v>
      </c>
      <c r="B130" s="32" t="s">
        <v>146</v>
      </c>
      <c r="C130" s="49">
        <v>131733326</v>
      </c>
      <c r="D130" s="43">
        <v>341751</v>
      </c>
      <c r="E130" s="43">
        <v>15666246</v>
      </c>
      <c r="F130" s="53">
        <v>50.2</v>
      </c>
      <c r="G130" s="35">
        <v>2.35</v>
      </c>
      <c r="H130" s="35"/>
      <c r="I130" s="25">
        <f t="shared" si="5"/>
        <v>52.550000000000004</v>
      </c>
      <c r="J130" s="60"/>
      <c r="K130" s="60"/>
      <c r="L130" s="36"/>
      <c r="M130" s="36">
        <v>1.1299999999999999</v>
      </c>
      <c r="N130" s="27">
        <f t="shared" si="6"/>
        <v>53.680000000000007</v>
      </c>
      <c r="O130" s="28"/>
    </row>
    <row r="131" spans="1:15" ht="16.5">
      <c r="A131" s="55">
        <v>6920</v>
      </c>
      <c r="B131" s="32" t="s">
        <v>147</v>
      </c>
      <c r="C131" s="49">
        <v>106223314</v>
      </c>
      <c r="D131" s="43">
        <v>168543</v>
      </c>
      <c r="E131" s="43">
        <v>6878879</v>
      </c>
      <c r="F131" s="53">
        <v>52.88</v>
      </c>
      <c r="G131" s="35">
        <v>1.0900000000000001</v>
      </c>
      <c r="H131" s="35">
        <v>1.94</v>
      </c>
      <c r="I131" s="25">
        <f t="shared" si="5"/>
        <v>55.910000000000004</v>
      </c>
      <c r="J131" s="36"/>
      <c r="K131" s="36">
        <v>7.04</v>
      </c>
      <c r="L131" s="36"/>
      <c r="M131" s="36">
        <v>2.04</v>
      </c>
      <c r="N131" s="27">
        <f t="shared" si="6"/>
        <v>64.990000000000009</v>
      </c>
      <c r="O131" s="28"/>
    </row>
    <row r="132" spans="1:15" ht="16.5">
      <c r="A132" s="31">
        <v>7011</v>
      </c>
      <c r="B132" s="32" t="s">
        <v>148</v>
      </c>
      <c r="C132" s="49">
        <v>55906337</v>
      </c>
      <c r="D132" s="43">
        <v>102840</v>
      </c>
      <c r="E132" s="43">
        <v>5528096</v>
      </c>
      <c r="F132" s="53">
        <v>53.18</v>
      </c>
      <c r="G132" s="35">
        <v>1.84</v>
      </c>
      <c r="H132" s="35"/>
      <c r="I132" s="25">
        <f t="shared" si="5"/>
        <v>55.02</v>
      </c>
      <c r="J132" s="36">
        <v>2.06</v>
      </c>
      <c r="K132" s="36"/>
      <c r="L132" s="36"/>
      <c r="M132" s="36"/>
      <c r="N132" s="27">
        <f t="shared" si="6"/>
        <v>57.080000000000005</v>
      </c>
      <c r="O132" s="28"/>
    </row>
    <row r="133" spans="1:15" ht="16.5">
      <c r="A133" s="44">
        <v>7012</v>
      </c>
      <c r="B133" s="32" t="s">
        <v>149</v>
      </c>
      <c r="C133" s="49">
        <v>107965335</v>
      </c>
      <c r="D133" s="43">
        <v>225053</v>
      </c>
      <c r="E133" s="43">
        <v>11302092</v>
      </c>
      <c r="F133" s="53">
        <v>51.14</v>
      </c>
      <c r="G133" s="35">
        <v>2.4700000000000002</v>
      </c>
      <c r="H133" s="35"/>
      <c r="I133" s="25">
        <f t="shared" si="5"/>
        <v>53.61</v>
      </c>
      <c r="J133" s="36">
        <v>2.58</v>
      </c>
      <c r="K133" s="36"/>
      <c r="L133" s="36"/>
      <c r="M133" s="36"/>
      <c r="N133" s="27">
        <f t="shared" si="6"/>
        <v>56.19</v>
      </c>
      <c r="O133" s="28"/>
    </row>
    <row r="134" spans="1:15" ht="16.5">
      <c r="A134" s="44">
        <v>7100</v>
      </c>
      <c r="B134" s="32" t="s">
        <v>150</v>
      </c>
      <c r="C134" s="49">
        <v>197190940</v>
      </c>
      <c r="D134" s="43">
        <v>313009.5</v>
      </c>
      <c r="E134" s="43">
        <v>17234629</v>
      </c>
      <c r="F134" s="53">
        <v>48</v>
      </c>
      <c r="G134" s="35"/>
      <c r="H134" s="35"/>
      <c r="I134" s="25">
        <f t="shared" ref="I134:I153" si="7">SUM(F134:H134)</f>
        <v>48</v>
      </c>
      <c r="J134" s="36">
        <v>3</v>
      </c>
      <c r="K134" s="36"/>
      <c r="L134" s="36"/>
      <c r="M134" s="36"/>
      <c r="N134" s="27">
        <f t="shared" si="6"/>
        <v>51</v>
      </c>
      <c r="O134" s="28"/>
    </row>
    <row r="135" spans="1:15" ht="16.5">
      <c r="A135" s="44">
        <v>7200</v>
      </c>
      <c r="B135" s="32" t="s">
        <v>151</v>
      </c>
      <c r="C135" s="49">
        <v>216076154</v>
      </c>
      <c r="D135" s="43">
        <v>64488</v>
      </c>
      <c r="E135" s="43">
        <v>2848709</v>
      </c>
      <c r="F135" s="53">
        <v>55</v>
      </c>
      <c r="G135" s="35"/>
      <c r="H135" s="35"/>
      <c r="I135" s="25">
        <f t="shared" si="7"/>
        <v>55</v>
      </c>
      <c r="J135" s="36"/>
      <c r="K135" s="36"/>
      <c r="L135" s="36">
        <v>4.5</v>
      </c>
      <c r="M135" s="36"/>
      <c r="N135" s="27">
        <f t="shared" si="6"/>
        <v>59.5</v>
      </c>
      <c r="O135" s="28"/>
    </row>
    <row r="136" spans="1:15" ht="16.5">
      <c r="A136" s="44">
        <v>7300</v>
      </c>
      <c r="B136" s="32" t="s">
        <v>152</v>
      </c>
      <c r="C136" s="49">
        <v>115177015</v>
      </c>
      <c r="D136" s="43">
        <v>308639</v>
      </c>
      <c r="E136" s="43">
        <v>13844642</v>
      </c>
      <c r="F136" s="53">
        <v>49.34</v>
      </c>
      <c r="G136" s="35"/>
      <c r="H136" s="35"/>
      <c r="I136" s="25">
        <f t="shared" si="7"/>
        <v>49.34</v>
      </c>
      <c r="J136" s="36">
        <v>2.92</v>
      </c>
      <c r="K136" s="36"/>
      <c r="L136" s="36"/>
      <c r="M136" s="36"/>
      <c r="N136" s="27">
        <f t="shared" si="6"/>
        <v>52.260000000000005</v>
      </c>
      <c r="O136" s="28"/>
    </row>
    <row r="137" spans="1:15" ht="16.5">
      <c r="A137" s="44">
        <v>7320</v>
      </c>
      <c r="B137" s="32" t="s">
        <v>153</v>
      </c>
      <c r="C137" s="49">
        <v>128302887</v>
      </c>
      <c r="D137" s="43">
        <v>169038</v>
      </c>
      <c r="E137" s="43">
        <v>8909903</v>
      </c>
      <c r="F137" s="53">
        <v>55</v>
      </c>
      <c r="G137" s="35"/>
      <c r="H137" s="35"/>
      <c r="I137" s="25">
        <f t="shared" si="7"/>
        <v>55</v>
      </c>
      <c r="J137" s="36">
        <v>3</v>
      </c>
      <c r="K137" s="36">
        <v>11</v>
      </c>
      <c r="L137" s="36">
        <v>0.4</v>
      </c>
      <c r="M137" s="36">
        <v>0.46</v>
      </c>
      <c r="N137" s="27">
        <f t="shared" si="6"/>
        <v>69.86</v>
      </c>
      <c r="O137" s="28"/>
    </row>
    <row r="138" spans="1:15" ht="16.5">
      <c r="A138" s="44">
        <v>7400</v>
      </c>
      <c r="B138" s="32" t="s">
        <v>154</v>
      </c>
      <c r="C138" s="49">
        <v>121220691</v>
      </c>
      <c r="D138" s="43">
        <v>199757.5</v>
      </c>
      <c r="E138" s="43">
        <v>12966559</v>
      </c>
      <c r="F138" s="53">
        <v>55</v>
      </c>
      <c r="G138" s="35"/>
      <c r="H138" s="35"/>
      <c r="I138" s="25">
        <f t="shared" si="7"/>
        <v>55</v>
      </c>
      <c r="J138" s="36"/>
      <c r="K138" s="36"/>
      <c r="L138" s="36"/>
      <c r="M138" s="36"/>
      <c r="N138" s="27">
        <f t="shared" si="6"/>
        <v>55</v>
      </c>
      <c r="O138" s="28"/>
    </row>
    <row r="139" spans="1:15" ht="16.5">
      <c r="A139" s="44">
        <v>7500</v>
      </c>
      <c r="B139" s="32" t="s">
        <v>155</v>
      </c>
      <c r="C139" s="49">
        <v>679537007</v>
      </c>
      <c r="D139" s="43">
        <v>705746.5</v>
      </c>
      <c r="E139" s="43">
        <v>39252590</v>
      </c>
      <c r="F139" s="53">
        <v>50.45</v>
      </c>
      <c r="G139" s="79"/>
      <c r="H139" s="79"/>
      <c r="I139" s="25">
        <f t="shared" si="7"/>
        <v>50.45</v>
      </c>
      <c r="J139" s="80"/>
      <c r="K139" s="57">
        <v>10.07</v>
      </c>
      <c r="L139" s="80"/>
      <c r="M139" s="80"/>
      <c r="N139" s="27">
        <f t="shared" si="6"/>
        <v>60.52</v>
      </c>
      <c r="O139" s="28"/>
    </row>
    <row r="140" spans="1:15" ht="16.5">
      <c r="A140" s="44">
        <v>7611</v>
      </c>
      <c r="B140" s="32" t="s">
        <v>156</v>
      </c>
      <c r="C140" s="49">
        <v>37136302</v>
      </c>
      <c r="D140" s="43">
        <v>24845.5</v>
      </c>
      <c r="E140" s="43">
        <v>1835791</v>
      </c>
      <c r="F140" s="53">
        <v>47.35</v>
      </c>
      <c r="G140" s="35"/>
      <c r="H140" s="35"/>
      <c r="I140" s="25">
        <f t="shared" si="7"/>
        <v>47.35</v>
      </c>
      <c r="J140" s="84"/>
      <c r="K140" s="36">
        <v>1.8</v>
      </c>
      <c r="L140" s="36"/>
      <c r="M140" s="36"/>
      <c r="N140" s="27">
        <f t="shared" si="6"/>
        <v>49.15</v>
      </c>
      <c r="O140" s="28"/>
    </row>
    <row r="141" spans="1:15" ht="16.5">
      <c r="A141" s="44">
        <v>7612</v>
      </c>
      <c r="B141" s="32" t="s">
        <v>157</v>
      </c>
      <c r="C141" s="49">
        <v>66886269</v>
      </c>
      <c r="D141" s="43">
        <v>70928.5</v>
      </c>
      <c r="E141" s="43">
        <v>3722527</v>
      </c>
      <c r="F141" s="53">
        <v>52.27</v>
      </c>
      <c r="G141" s="35"/>
      <c r="H141" s="35"/>
      <c r="I141" s="25">
        <f t="shared" si="7"/>
        <v>52.27</v>
      </c>
      <c r="J141" s="36"/>
      <c r="K141" s="85">
        <v>10.1</v>
      </c>
      <c r="L141" s="36"/>
      <c r="M141" s="36"/>
      <c r="N141" s="27">
        <f t="shared" si="6"/>
        <v>62.370000000000005</v>
      </c>
      <c r="O141" s="28"/>
    </row>
    <row r="142" spans="1:15" ht="16.5">
      <c r="A142" s="68">
        <v>7613</v>
      </c>
      <c r="B142" s="32" t="s">
        <v>158</v>
      </c>
      <c r="C142" s="49">
        <v>4003274</v>
      </c>
      <c r="D142" s="43">
        <v>1848</v>
      </c>
      <c r="E142" s="43">
        <v>175559</v>
      </c>
      <c r="F142" s="53">
        <v>14.44</v>
      </c>
      <c r="G142" s="35"/>
      <c r="H142" s="35"/>
      <c r="I142" s="25">
        <f t="shared" si="7"/>
        <v>14.44</v>
      </c>
      <c r="J142" s="36">
        <v>0.21</v>
      </c>
      <c r="K142" s="36"/>
      <c r="L142" s="36"/>
      <c r="M142" s="36"/>
      <c r="N142" s="27">
        <f t="shared" si="6"/>
        <v>14.65</v>
      </c>
      <c r="O142" s="28"/>
    </row>
    <row r="143" spans="1:15" ht="16.5">
      <c r="A143" s="44">
        <v>7613</v>
      </c>
      <c r="B143" s="32" t="s">
        <v>159</v>
      </c>
      <c r="C143" s="49">
        <v>184811260</v>
      </c>
      <c r="D143" s="43">
        <v>124945.5</v>
      </c>
      <c r="E143" s="43">
        <v>7085361</v>
      </c>
      <c r="F143" s="53">
        <v>55</v>
      </c>
      <c r="G143" s="35"/>
      <c r="H143" s="35"/>
      <c r="I143" s="25">
        <f t="shared" si="7"/>
        <v>55</v>
      </c>
      <c r="J143" s="36"/>
      <c r="K143" s="36">
        <v>0.35</v>
      </c>
      <c r="L143" s="36"/>
      <c r="M143" s="36"/>
      <c r="N143" s="27">
        <f t="shared" si="6"/>
        <v>55.35</v>
      </c>
      <c r="O143" s="28"/>
    </row>
    <row r="144" spans="1:15" ht="16.5">
      <c r="A144" s="44">
        <v>7620</v>
      </c>
      <c r="B144" s="32" t="s">
        <v>160</v>
      </c>
      <c r="C144" s="49">
        <v>205439370</v>
      </c>
      <c r="D144" s="38">
        <v>201447.5</v>
      </c>
      <c r="E144" s="38">
        <v>14127661</v>
      </c>
      <c r="F144" s="53">
        <v>55</v>
      </c>
      <c r="G144" s="35"/>
      <c r="H144" s="35"/>
      <c r="I144" s="25">
        <f t="shared" si="7"/>
        <v>55</v>
      </c>
      <c r="J144" s="36">
        <v>3</v>
      </c>
      <c r="K144" s="36"/>
      <c r="L144" s="36"/>
      <c r="M144" s="36">
        <v>2</v>
      </c>
      <c r="N144" s="27">
        <f t="shared" si="6"/>
        <v>60</v>
      </c>
      <c r="O144" s="28"/>
    </row>
    <row r="145" spans="1:15" ht="16.5">
      <c r="A145" s="44">
        <v>7700</v>
      </c>
      <c r="B145" s="32" t="s">
        <v>161</v>
      </c>
      <c r="C145" s="49">
        <v>170954131</v>
      </c>
      <c r="D145" s="38">
        <v>292324</v>
      </c>
      <c r="E145" s="38">
        <v>14977637</v>
      </c>
      <c r="F145" s="53">
        <v>45.25</v>
      </c>
      <c r="G145" s="35"/>
      <c r="H145" s="35"/>
      <c r="I145" s="25">
        <f t="shared" si="7"/>
        <v>45.25</v>
      </c>
      <c r="J145" s="36"/>
      <c r="K145" s="36">
        <v>3</v>
      </c>
      <c r="L145" s="36"/>
      <c r="M145" s="36"/>
      <c r="N145" s="27">
        <f t="shared" si="6"/>
        <v>48.25</v>
      </c>
      <c r="O145" s="28"/>
    </row>
    <row r="146" spans="1:15" ht="16.5">
      <c r="A146" s="44">
        <v>7800</v>
      </c>
      <c r="B146" s="32" t="s">
        <v>162</v>
      </c>
      <c r="C146" s="49">
        <v>82934516</v>
      </c>
      <c r="D146" s="38">
        <v>189585</v>
      </c>
      <c r="E146" s="38">
        <v>8049725</v>
      </c>
      <c r="F146" s="53">
        <v>49.17</v>
      </c>
      <c r="G146" s="35"/>
      <c r="H146" s="35"/>
      <c r="I146" s="25">
        <f t="shared" si="7"/>
        <v>49.17</v>
      </c>
      <c r="J146" s="36">
        <v>1.3</v>
      </c>
      <c r="K146" s="57"/>
      <c r="L146" s="57">
        <v>0.71</v>
      </c>
      <c r="M146" s="57"/>
      <c r="N146" s="27">
        <f t="shared" si="6"/>
        <v>51.18</v>
      </c>
      <c r="O146" s="28"/>
    </row>
    <row r="147" spans="1:15" ht="16.5">
      <c r="A147" s="44">
        <v>7900</v>
      </c>
      <c r="B147" s="32" t="s">
        <v>163</v>
      </c>
      <c r="C147" s="49">
        <v>66771078</v>
      </c>
      <c r="D147" s="38">
        <v>74667.5</v>
      </c>
      <c r="E147" s="38">
        <v>5671401</v>
      </c>
      <c r="F147" s="53">
        <v>44.48</v>
      </c>
      <c r="G147" s="35"/>
      <c r="H147" s="35"/>
      <c r="I147" s="25">
        <f t="shared" si="7"/>
        <v>44.48</v>
      </c>
      <c r="J147" s="36">
        <v>3</v>
      </c>
      <c r="K147" s="86"/>
      <c r="L147" s="57"/>
      <c r="M147" s="57"/>
      <c r="N147" s="27">
        <f t="shared" si="6"/>
        <v>47.48</v>
      </c>
      <c r="O147" s="28"/>
    </row>
    <row r="148" spans="1:15" ht="16.5">
      <c r="A148" s="44">
        <v>8020</v>
      </c>
      <c r="B148" s="32" t="s">
        <v>164</v>
      </c>
      <c r="C148" s="49">
        <v>177243364</v>
      </c>
      <c r="D148" s="38">
        <v>269565</v>
      </c>
      <c r="E148" s="38">
        <v>15388636</v>
      </c>
      <c r="F148" s="53">
        <v>57.87</v>
      </c>
      <c r="G148" s="35"/>
      <c r="H148" s="35"/>
      <c r="I148" s="25">
        <f t="shared" si="7"/>
        <v>57.87</v>
      </c>
      <c r="J148" s="60">
        <v>2.2999999999999998</v>
      </c>
      <c r="K148" s="57"/>
      <c r="L148" s="57"/>
      <c r="M148" s="57"/>
      <c r="N148" s="27">
        <f t="shared" si="6"/>
        <v>60.169999999999995</v>
      </c>
      <c r="O148" s="28"/>
    </row>
    <row r="149" spans="1:15" ht="16.5">
      <c r="A149" s="44">
        <v>8111</v>
      </c>
      <c r="B149" s="32" t="s">
        <v>165</v>
      </c>
      <c r="C149" s="49">
        <v>56587939</v>
      </c>
      <c r="D149" s="38">
        <v>66219</v>
      </c>
      <c r="E149" s="38">
        <v>5044921</v>
      </c>
      <c r="F149" s="53">
        <v>45.41</v>
      </c>
      <c r="G149" s="35"/>
      <c r="H149" s="35"/>
      <c r="I149" s="25">
        <f t="shared" si="7"/>
        <v>45.41</v>
      </c>
      <c r="J149" s="57"/>
      <c r="K149" s="57">
        <v>1.83</v>
      </c>
      <c r="L149" s="57"/>
      <c r="M149" s="57"/>
      <c r="N149" s="27">
        <f t="shared" si="6"/>
        <v>47.239999999999995</v>
      </c>
      <c r="O149" s="28"/>
    </row>
    <row r="150" spans="1:15" ht="16.5">
      <c r="A150" s="68">
        <v>8113</v>
      </c>
      <c r="B150" s="32" t="s">
        <v>166</v>
      </c>
      <c r="C150" s="33">
        <v>186377</v>
      </c>
      <c r="D150" s="87"/>
      <c r="E150" s="87"/>
      <c r="F150" s="53">
        <v>20</v>
      </c>
      <c r="G150" s="35"/>
      <c r="H150" s="35"/>
      <c r="I150" s="25">
        <f t="shared" si="7"/>
        <v>20</v>
      </c>
      <c r="J150" s="57"/>
      <c r="K150" s="57">
        <v>8.0299999999999994</v>
      </c>
      <c r="L150" s="57"/>
      <c r="M150" s="57"/>
      <c r="N150" s="27">
        <f t="shared" si="6"/>
        <v>28.03</v>
      </c>
      <c r="O150" s="28"/>
    </row>
    <row r="151" spans="1:15" ht="16.5">
      <c r="A151" s="68">
        <v>8113</v>
      </c>
      <c r="B151" s="32" t="s">
        <v>167</v>
      </c>
      <c r="C151" s="49">
        <v>50380220</v>
      </c>
      <c r="D151" s="38">
        <v>94788</v>
      </c>
      <c r="E151" s="38">
        <v>5742586</v>
      </c>
      <c r="F151" s="53">
        <v>46.16</v>
      </c>
      <c r="G151" s="35"/>
      <c r="H151" s="35"/>
      <c r="I151" s="25">
        <f t="shared" si="7"/>
        <v>46.16</v>
      </c>
      <c r="J151" s="36"/>
      <c r="K151" s="36">
        <v>8.83</v>
      </c>
      <c r="L151" s="57"/>
      <c r="M151" s="57">
        <v>2.61</v>
      </c>
      <c r="N151" s="27">
        <f t="shared" si="6"/>
        <v>57.599999999999994</v>
      </c>
      <c r="O151" s="28"/>
    </row>
    <row r="152" spans="1:15" ht="16.5">
      <c r="A152" s="44">
        <v>8200</v>
      </c>
      <c r="B152" s="32" t="s">
        <v>168</v>
      </c>
      <c r="C152" s="33">
        <v>168495329</v>
      </c>
      <c r="D152" s="38">
        <v>167997</v>
      </c>
      <c r="E152" s="38">
        <v>10267206</v>
      </c>
      <c r="F152" s="53">
        <v>50.64</v>
      </c>
      <c r="G152" s="35"/>
      <c r="H152" s="35"/>
      <c r="I152" s="25">
        <f t="shared" si="7"/>
        <v>50.64</v>
      </c>
      <c r="J152" s="36"/>
      <c r="K152" s="81"/>
      <c r="L152" s="57">
        <v>0.66</v>
      </c>
      <c r="M152" s="57"/>
      <c r="N152" s="27">
        <f t="shared" si="6"/>
        <v>51.3</v>
      </c>
      <c r="O152" s="28"/>
    </row>
    <row r="153" spans="1:15" ht="16.5">
      <c r="A153" s="44">
        <v>8220</v>
      </c>
      <c r="B153" s="32" t="s">
        <v>169</v>
      </c>
      <c r="C153" s="33">
        <v>64651811</v>
      </c>
      <c r="D153" s="38">
        <v>100853.5</v>
      </c>
      <c r="E153" s="38">
        <v>5921701</v>
      </c>
      <c r="F153" s="53">
        <v>48.31</v>
      </c>
      <c r="G153" s="35"/>
      <c r="H153" s="35"/>
      <c r="I153" s="25">
        <f t="shared" si="7"/>
        <v>48.31</v>
      </c>
      <c r="J153" s="36">
        <v>2.94</v>
      </c>
      <c r="K153" s="36"/>
      <c r="L153" s="57"/>
      <c r="M153" s="57"/>
      <c r="N153" s="27">
        <f t="shared" si="6"/>
        <v>51.25</v>
      </c>
      <c r="O153" s="28"/>
    </row>
    <row r="154" spans="1:15" ht="16.5">
      <c r="A154" s="88"/>
      <c r="B154" s="89"/>
      <c r="C154" s="90"/>
      <c r="D154" s="91"/>
      <c r="E154" s="91"/>
      <c r="F154" s="92"/>
      <c r="G154" s="92"/>
      <c r="H154" s="92"/>
      <c r="I154" s="93"/>
      <c r="J154" s="91"/>
      <c r="K154" s="66"/>
      <c r="L154" s="94"/>
      <c r="M154" s="94"/>
      <c r="N154" s="93"/>
      <c r="O154" s="28"/>
    </row>
    <row r="155" spans="1:15" ht="16.5">
      <c r="A155" s="88"/>
      <c r="B155" s="89"/>
      <c r="C155" s="90"/>
      <c r="D155" s="91"/>
      <c r="E155" s="91"/>
      <c r="F155" s="92"/>
      <c r="G155" s="92"/>
      <c r="H155" s="92"/>
      <c r="I155" s="93"/>
      <c r="J155" s="91"/>
      <c r="K155" s="66"/>
      <c r="L155" s="94"/>
      <c r="M155" s="94"/>
      <c r="N155" s="93"/>
      <c r="O155" s="28"/>
    </row>
    <row r="156" spans="1:15" ht="14.25" customHeight="1"/>
    <row r="157" spans="1:15" ht="14.25" customHeight="1">
      <c r="A157" s="95"/>
      <c r="B157" s="96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</row>
    <row r="158" spans="1:15">
      <c r="A158" s="95"/>
      <c r="B158" s="96"/>
      <c r="C158" s="98"/>
      <c r="D158" s="99"/>
      <c r="E158" s="98"/>
      <c r="F158" s="100"/>
      <c r="G158" s="100"/>
      <c r="H158" s="100"/>
      <c r="I158" s="96"/>
      <c r="J158" s="96"/>
      <c r="K158" s="96"/>
      <c r="L158" s="96"/>
      <c r="M158" s="96"/>
      <c r="N158" s="96"/>
    </row>
    <row r="159" spans="1:15">
      <c r="A159" s="95">
        <f>COUNTA(A6:A153)</f>
        <v>148</v>
      </c>
      <c r="B159" s="96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</row>
    <row r="160" spans="1:15">
      <c r="A160" s="95"/>
      <c r="B160" s="96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</row>
    <row r="161" spans="1:14">
      <c r="A161" s="95"/>
      <c r="B161" s="96"/>
      <c r="C161" s="98"/>
      <c r="D161" s="101"/>
      <c r="E161" s="101"/>
      <c r="F161" s="100"/>
      <c r="G161" s="100"/>
      <c r="H161" s="100"/>
      <c r="I161" s="96"/>
      <c r="J161" s="96"/>
      <c r="K161" s="96"/>
      <c r="L161" s="96"/>
      <c r="M161" s="96"/>
      <c r="N161" s="96"/>
    </row>
    <row r="162" spans="1:14">
      <c r="A162" s="95"/>
      <c r="B162" s="96"/>
      <c r="C162" s="98"/>
      <c r="D162" s="102"/>
      <c r="E162" s="102"/>
      <c r="F162" s="96"/>
      <c r="G162" s="96"/>
      <c r="H162" s="96"/>
      <c r="I162" s="96"/>
      <c r="J162" s="96"/>
      <c r="K162" s="96"/>
      <c r="L162" s="96"/>
      <c r="M162" s="96"/>
      <c r="N162" s="96"/>
    </row>
    <row r="163" spans="1:14">
      <c r="A163" s="95"/>
      <c r="B163" s="96"/>
      <c r="C163" s="98"/>
      <c r="D163" s="101"/>
      <c r="E163" s="101"/>
      <c r="F163" s="100"/>
      <c r="G163" s="100"/>
      <c r="H163" s="100"/>
      <c r="I163" s="96"/>
      <c r="J163" s="96"/>
      <c r="K163" s="96"/>
      <c r="L163" s="96"/>
      <c r="M163" s="96"/>
      <c r="N163" s="96"/>
    </row>
    <row r="164" spans="1:14">
      <c r="A164" s="95"/>
      <c r="B164" s="96"/>
      <c r="C164" s="98"/>
      <c r="D164" s="103"/>
      <c r="E164" s="103"/>
      <c r="F164" s="104"/>
      <c r="G164" s="104"/>
      <c r="H164" s="100"/>
      <c r="I164" s="96"/>
      <c r="J164" s="96"/>
      <c r="K164" s="96"/>
      <c r="L164" s="96"/>
      <c r="M164" s="96"/>
      <c r="N164" s="96"/>
    </row>
    <row r="165" spans="1:14">
      <c r="A165" s="95"/>
      <c r="B165" s="96"/>
      <c r="C165" s="98"/>
      <c r="D165" s="99"/>
      <c r="E165" s="98"/>
      <c r="F165" s="100"/>
      <c r="G165" s="100"/>
      <c r="H165" s="100"/>
      <c r="I165" s="96"/>
      <c r="J165" s="96"/>
      <c r="K165" s="96"/>
      <c r="L165" s="96"/>
      <c r="M165" s="96"/>
      <c r="N165" s="96"/>
    </row>
    <row r="166" spans="1:14">
      <c r="A166" s="95"/>
      <c r="B166" s="96"/>
      <c r="C166" s="98"/>
      <c r="D166" s="99"/>
      <c r="E166" s="98"/>
      <c r="F166" s="100"/>
      <c r="G166" s="100"/>
      <c r="H166" s="100"/>
      <c r="I166" s="96"/>
      <c r="J166" s="96"/>
      <c r="K166" s="96"/>
      <c r="L166" s="96"/>
      <c r="M166" s="96"/>
      <c r="N166" s="96"/>
    </row>
    <row r="167" spans="1:14">
      <c r="A167" s="95"/>
      <c r="B167" s="96"/>
      <c r="C167" s="98"/>
      <c r="D167" s="99"/>
      <c r="E167" s="98"/>
      <c r="F167" s="100"/>
      <c r="G167" s="100"/>
      <c r="H167" s="100"/>
      <c r="I167" s="96"/>
      <c r="J167" s="96"/>
      <c r="K167" s="96"/>
      <c r="L167" s="96"/>
      <c r="M167" s="96"/>
      <c r="N167" s="96"/>
    </row>
    <row r="168" spans="1:14">
      <c r="A168" s="95"/>
      <c r="B168" s="96"/>
      <c r="C168" s="98"/>
      <c r="D168" s="99"/>
      <c r="E168" s="98"/>
      <c r="F168" s="100"/>
      <c r="G168" s="100"/>
      <c r="H168" s="100"/>
      <c r="I168" s="96"/>
      <c r="J168" s="96"/>
      <c r="K168" s="96"/>
      <c r="L168" s="96"/>
      <c r="M168" s="96"/>
      <c r="N168" s="96"/>
    </row>
  </sheetData>
  <mergeCells count="1">
    <mergeCell ref="A1:N1"/>
  </mergeCells>
  <pageMargins left="0.7" right="0.7" top="0.75" bottom="0.75" header="0.3" footer="0.3"/>
  <pageSetup paperSize="5" fitToWidth="0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25D893A8304459D2E446E8084866E" ma:contentTypeVersion="18" ma:contentTypeDescription="Create a new document." ma:contentTypeScope="" ma:versionID="256ccd38f1538b70b4780c0950d63959">
  <xsd:schema xmlns:xsd="http://www.w3.org/2001/XMLSchema" xmlns:xs="http://www.w3.org/2001/XMLSchema" xmlns:p="http://schemas.microsoft.com/office/2006/metadata/properties" xmlns:ns1="http://schemas.microsoft.com/sharepoint/v3" xmlns:ns2="7fd64818-0729-4f28-a145-a621700a1c24" xmlns:ns3="471390c7-4afd-45f8-b91b-e8cfda4c998a" targetNamespace="http://schemas.microsoft.com/office/2006/metadata/properties" ma:root="true" ma:fieldsID="85218e265973edfe9aca188a5e6ce6a5" ns1:_="" ns2:_="" ns3:_="">
    <xsd:import namespace="http://schemas.microsoft.com/sharepoint/v3"/>
    <xsd:import namespace="7fd64818-0729-4f28-a145-a621700a1c24"/>
    <xsd:import namespace="471390c7-4afd-45f8-b91b-e8cfda4c9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64818-0729-4f28-a145-a621700a1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624be92-cd20-4743-bb81-736fea8f34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390c7-4afd-45f8-b91b-e8cfda4c9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0402ec-9963-42f8-9fa4-30b82d143abf}" ma:internalName="TaxCatchAll" ma:showField="CatchAllData" ma:web="471390c7-4afd-45f8-b91b-e8cfda4c9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fd64818-0729-4f28-a145-a621700a1c24">
      <Terms xmlns="http://schemas.microsoft.com/office/infopath/2007/PartnerControls"/>
    </lcf76f155ced4ddcb4097134ff3c332f>
    <TaxCatchAll xmlns="471390c7-4afd-45f8-b91b-e8cfda4c998a" xsi:nil="true"/>
  </documentManagement>
</p:properties>
</file>

<file path=customXml/itemProps1.xml><?xml version="1.0" encoding="utf-8"?>
<ds:datastoreItem xmlns:ds="http://schemas.openxmlformats.org/officeDocument/2006/customXml" ds:itemID="{50E92B39-FDE1-45FC-BE8E-85A04609B710}"/>
</file>

<file path=customXml/itemProps2.xml><?xml version="1.0" encoding="utf-8"?>
<ds:datastoreItem xmlns:ds="http://schemas.openxmlformats.org/officeDocument/2006/customXml" ds:itemID="{FC23366A-66DF-42FA-9C77-F1268569FD96}"/>
</file>

<file path=customXml/itemProps3.xml><?xml version="1.0" encoding="utf-8"?>
<ds:datastoreItem xmlns:ds="http://schemas.openxmlformats.org/officeDocument/2006/customXml" ds:itemID="{590E5FB0-5873-4524-8342-3CA394977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Letitia Johnson</dc:creator>
  <cp:keywords/>
  <dc:description/>
  <cp:lastModifiedBy>Letitia Johnson</cp:lastModifiedBy>
  <cp:revision/>
  <dcterms:created xsi:type="dcterms:W3CDTF">2025-12-08T01:48:25Z</dcterms:created>
  <dcterms:modified xsi:type="dcterms:W3CDTF">2025-12-08T01:53:58Z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0x010100BEC25D893A8304459D2E446E8084866E</vt:lpwstr>
  </property>
  <property fmtid="{D5CDD505-2E9C-101B-9397-08002B2CF9AE}" pid="3" name="MediaServiceImageTags">
    <vt:lpwstr/>
  </property>
</Properties>
</file>