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mdek12.sharepoint.com/sites/SchoolFinancialServices-MDE/Shared Documents/ASSESSMENT TAX LEVY INFO/FY24/"/>
    </mc:Choice>
  </mc:AlternateContent>
  <xr:revisionPtr revIDLastSave="37" documentId="8_{0A289219-86FD-440E-B0DC-0754A0D73591}" xr6:coauthVersionLast="47" xr6:coauthVersionMax="47" xr10:uidLastSave="{60BB9530-DD9F-47B6-A03A-0D2641B8016B}"/>
  <bookViews>
    <workbookView xWindow="-120" yWindow="-120" windowWidth="29040" windowHeight="15840" xr2:uid="{00000000-000D-0000-FFFF-FFFF00000000}"/>
  </bookViews>
  <sheets>
    <sheet name="FY24" sheetId="15" r:id="rId1"/>
    <sheet name="03.18 (2)" sheetId="13" state="hidden" r:id="rId2"/>
  </sheets>
  <definedNames>
    <definedName name="_xlnm._FilterDatabase" localSheetId="0" hidden="1">'FY24'!$A$4:$N$154</definedName>
    <definedName name="_xlnm.Print_Area" localSheetId="0">'FY24'!$A$1:$N$154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2" i="15" l="1"/>
  <c r="N152" i="15" s="1"/>
  <c r="I153" i="15"/>
  <c r="N153" i="15" s="1"/>
  <c r="C21" i="15"/>
  <c r="C50" i="15"/>
  <c r="C49" i="15"/>
  <c r="C48" i="15"/>
  <c r="C127" i="15"/>
  <c r="C54" i="15"/>
  <c r="C57" i="15"/>
  <c r="C56" i="15"/>
  <c r="C55" i="15"/>
  <c r="C30" i="15" l="1"/>
  <c r="E67" i="15"/>
  <c r="D67" i="15"/>
  <c r="N150" i="15" l="1"/>
  <c r="C67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6" i="15"/>
  <c r="A154" i="15" l="1"/>
  <c r="N151" i="15"/>
  <c r="N149" i="15"/>
  <c r="N148" i="15"/>
  <c r="N147" i="15"/>
  <c r="N146" i="15"/>
  <c r="N145" i="15"/>
  <c r="N144" i="15"/>
  <c r="N143" i="15"/>
  <c r="N142" i="15"/>
  <c r="N141" i="15"/>
  <c r="N140" i="15"/>
  <c r="N139" i="15"/>
  <c r="N138" i="15"/>
  <c r="N137" i="15"/>
  <c r="N136" i="15"/>
  <c r="N135" i="15"/>
  <c r="N134" i="15"/>
  <c r="N133" i="15"/>
  <c r="N132" i="15"/>
  <c r="N131" i="15"/>
  <c r="N130" i="15"/>
  <c r="N129" i="15"/>
  <c r="N128" i="15"/>
  <c r="N127" i="15"/>
  <c r="N126" i="15"/>
  <c r="N125" i="15"/>
  <c r="N124" i="15"/>
  <c r="N123" i="15"/>
  <c r="N122" i="15"/>
  <c r="N121" i="15"/>
  <c r="N120" i="15"/>
  <c r="N119" i="15"/>
  <c r="N118" i="15"/>
  <c r="N117" i="15"/>
  <c r="N116" i="15"/>
  <c r="N115" i="15"/>
  <c r="N114" i="15"/>
  <c r="N113" i="15"/>
  <c r="N112" i="15"/>
  <c r="N111" i="15"/>
  <c r="N110" i="15"/>
  <c r="N109" i="15"/>
  <c r="N108" i="15"/>
  <c r="N107" i="15"/>
  <c r="N106" i="15"/>
  <c r="N105" i="15"/>
  <c r="N104" i="15"/>
  <c r="N103" i="15"/>
  <c r="N102" i="15"/>
  <c r="N101" i="15"/>
  <c r="N100" i="15"/>
  <c r="N99" i="15"/>
  <c r="N98" i="15"/>
  <c r="N97" i="15"/>
  <c r="N96" i="15"/>
  <c r="N95" i="15"/>
  <c r="N94" i="15"/>
  <c r="N93" i="15"/>
  <c r="N92" i="15"/>
  <c r="N91" i="15"/>
  <c r="N90" i="15"/>
  <c r="N89" i="15"/>
  <c r="N88" i="15"/>
  <c r="N87" i="15"/>
  <c r="N86" i="15"/>
  <c r="N85" i="15"/>
  <c r="N84" i="15"/>
  <c r="N83" i="15"/>
  <c r="N82" i="15"/>
  <c r="N81" i="15"/>
  <c r="N80" i="15"/>
  <c r="N79" i="15"/>
  <c r="N78" i="15"/>
  <c r="N77" i="15"/>
  <c r="N76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8" i="15"/>
  <c r="N7" i="15"/>
  <c r="N6" i="15"/>
  <c r="N9" i="15" l="1"/>
</calcChain>
</file>

<file path=xl/sharedStrings.xml><?xml version="1.0" encoding="utf-8"?>
<sst xmlns="http://schemas.openxmlformats.org/spreadsheetml/2006/main" count="192" uniqueCount="178">
  <si>
    <t>District</t>
  </si>
  <si>
    <t>Assess</t>
  </si>
  <si>
    <t>Homestead          Credit</t>
  </si>
  <si>
    <t>Homestead Evaluation</t>
  </si>
  <si>
    <t>Current</t>
  </si>
  <si>
    <t>Voc. Ed.</t>
  </si>
  <si>
    <t>Other</t>
  </si>
  <si>
    <t>Total Curr.</t>
  </si>
  <si>
    <t>General</t>
  </si>
  <si>
    <t>Ad. Val.</t>
  </si>
  <si>
    <t>TOTAL</t>
  </si>
  <si>
    <t>Notes</t>
  </si>
  <si>
    <t>No.</t>
  </si>
  <si>
    <t>District Name</t>
  </si>
  <si>
    <t>Value</t>
  </si>
  <si>
    <t>Credit</t>
  </si>
  <si>
    <t>Evaluation</t>
  </si>
  <si>
    <t>Mills</t>
  </si>
  <si>
    <t>Oper. Mills</t>
  </si>
  <si>
    <t>3 Mill</t>
  </si>
  <si>
    <t>Obligat.</t>
  </si>
  <si>
    <t>Shortfall</t>
  </si>
  <si>
    <t>LEVIED</t>
  </si>
  <si>
    <t>NATCHEZ- ADAMS</t>
  </si>
  <si>
    <t>ALCORN COUNTY</t>
  </si>
  <si>
    <t>CORINTH</t>
  </si>
  <si>
    <t>AMITE COUNTY</t>
  </si>
  <si>
    <t>ATTALA COUNTY</t>
  </si>
  <si>
    <t>KOSCIUSKO</t>
  </si>
  <si>
    <t>BENTON COUNTY</t>
  </si>
  <si>
    <t>CLEVELAND</t>
  </si>
  <si>
    <t>NORTH BOLIVAR</t>
  </si>
  <si>
    <t xml:space="preserve">WEST BOLIVAR </t>
  </si>
  <si>
    <t>CALHOUN COUNTY</t>
  </si>
  <si>
    <t>CARROLL COUNTY</t>
  </si>
  <si>
    <t>CHICKASAW</t>
  </si>
  <si>
    <t>OKOLONA (CHICKASAW)</t>
  </si>
  <si>
    <t>OKOLONA (MONROE)</t>
  </si>
  <si>
    <t>CHOCTAW COUNTY</t>
  </si>
  <si>
    <t>CLAIBORNE COUNTY</t>
  </si>
  <si>
    <t>ENTERPRISE</t>
  </si>
  <si>
    <t>QUITMAN</t>
  </si>
  <si>
    <t>WEST POINT CONSOLIDATED</t>
  </si>
  <si>
    <t>COAHOMA COUNTY</t>
  </si>
  <si>
    <t>CLARKSDALE</t>
  </si>
  <si>
    <t>COPIAH COUNTY</t>
  </si>
  <si>
    <t>HAZLEHURST</t>
  </si>
  <si>
    <t>COVINGTON COUNTY</t>
  </si>
  <si>
    <t>DESOTO COUNTY</t>
  </si>
  <si>
    <t>FORREST COUNTY</t>
  </si>
  <si>
    <t>FORREST AHS</t>
  </si>
  <si>
    <t>HATTIESBURG (FORREST)</t>
  </si>
  <si>
    <t>HATTIESBURG (LAMAR)</t>
  </si>
  <si>
    <t>PETAL</t>
  </si>
  <si>
    <t>FRANKLIN COUNTY</t>
  </si>
  <si>
    <t>GEORGE COUNTY</t>
  </si>
  <si>
    <t>GREENE COUNTY</t>
  </si>
  <si>
    <t>GRENADA PUBLIC</t>
  </si>
  <si>
    <t>HANCOCK COUNTY</t>
  </si>
  <si>
    <t>BAY ST. LOUIS/WAVELAND</t>
  </si>
  <si>
    <t>HARRISON COUNTY</t>
  </si>
  <si>
    <t>BILOXI</t>
  </si>
  <si>
    <t>GULFPORT</t>
  </si>
  <si>
    <t>LONG BEACH</t>
  </si>
  <si>
    <t>PASS CHRISTIAN</t>
  </si>
  <si>
    <t>HINDS COUNTY</t>
  </si>
  <si>
    <t>JACKSON PUBLIC</t>
  </si>
  <si>
    <t>CLINTON</t>
  </si>
  <si>
    <t>HOLMES COUNTY CONSOL</t>
  </si>
  <si>
    <t>HUMPHREYS COUNTY</t>
  </si>
  <si>
    <t>ITAWAMBA COUNTY</t>
  </si>
  <si>
    <t>JACKSON COUNTY</t>
  </si>
  <si>
    <t>MOSS POINT</t>
  </si>
  <si>
    <t>OCEAN SPRINGS</t>
  </si>
  <si>
    <t>PASCAGOULA</t>
  </si>
  <si>
    <t>EAST JASPER</t>
  </si>
  <si>
    <t>WEST JASPER</t>
  </si>
  <si>
    <t>JEFFERSON COUNTY</t>
  </si>
  <si>
    <t xml:space="preserve">JEFFERSON DAVIS </t>
  </si>
  <si>
    <t>JONES COUNTY</t>
  </si>
  <si>
    <t>LAUREL</t>
  </si>
  <si>
    <t>KEMPER COUNTY</t>
  </si>
  <si>
    <t>LAFAYETTE COUNTY</t>
  </si>
  <si>
    <t>OXFORD</t>
  </si>
  <si>
    <t>LAMAR/LUMBERTON COUNTY</t>
  </si>
  <si>
    <t>LAMAR/LUMBERTON (PEARL RIVER)</t>
  </si>
  <si>
    <t>LAUDERDALE COUNTY</t>
  </si>
  <si>
    <t>MERIDIAN</t>
  </si>
  <si>
    <t>LAWRENCE COUNTY</t>
  </si>
  <si>
    <t>LEAKE COUNTY</t>
  </si>
  <si>
    <t>LEE COUNTY</t>
  </si>
  <si>
    <t xml:space="preserve">NETTLETON-Monroe </t>
  </si>
  <si>
    <t>NETTLETON-Lee</t>
  </si>
  <si>
    <t>TUPELO</t>
  </si>
  <si>
    <t xml:space="preserve">GREENWOOD/LEFLORE </t>
  </si>
  <si>
    <t>LINCOLN COUNTY</t>
  </si>
  <si>
    <t>BROOKHAVEN</t>
  </si>
  <si>
    <t>LOWNDES COUNTY</t>
  </si>
  <si>
    <t>COLUMBUS</t>
  </si>
  <si>
    <t>MADISON COUNTY</t>
  </si>
  <si>
    <t>CANTON</t>
  </si>
  <si>
    <t>MARION COUNTY</t>
  </si>
  <si>
    <t>COLUMBIA</t>
  </si>
  <si>
    <t>MARSHALL COUNTY</t>
  </si>
  <si>
    <t>HOLLY SPRINGS</t>
  </si>
  <si>
    <t>MONROE COUNTY</t>
  </si>
  <si>
    <t>ABERDEEN</t>
  </si>
  <si>
    <t>AMORY</t>
  </si>
  <si>
    <t>WINONA/MONTGOMERY</t>
  </si>
  <si>
    <t>NESHOBA COUNTY</t>
  </si>
  <si>
    <t>PHILADELPHIA</t>
  </si>
  <si>
    <t>NEWTON COUNTY</t>
  </si>
  <si>
    <t>NEWTON MUNICIPAL</t>
  </si>
  <si>
    <t>UNION (NEWTON)</t>
  </si>
  <si>
    <t>UNION (NESHOBA)</t>
  </si>
  <si>
    <t>NOXUBEE COUNTY</t>
  </si>
  <si>
    <t>STARKVILLE-OKTIBBEHA CONSOL</t>
  </si>
  <si>
    <t>NORTH PANOLA</t>
  </si>
  <si>
    <t>SOUTH PANOLA</t>
  </si>
  <si>
    <t>PEARL RIVER COUNTY</t>
  </si>
  <si>
    <t>PICAYUNE (PEARL RIVER)</t>
  </si>
  <si>
    <t>PICAYUNE (HANCOCK)</t>
  </si>
  <si>
    <t>POPLARVILLE</t>
  </si>
  <si>
    <t>PERRY COUNTY</t>
  </si>
  <si>
    <t>RICHTON</t>
  </si>
  <si>
    <t>NORTH PIKE</t>
  </si>
  <si>
    <t>SOUTH PIKE</t>
  </si>
  <si>
    <t>MCCOMB</t>
  </si>
  <si>
    <t>PONTOTOC COUNTY</t>
  </si>
  <si>
    <t>PONTOTOC CITY</t>
  </si>
  <si>
    <t>PRENTISS COUNTY</t>
  </si>
  <si>
    <t>BALDWYN-Lee</t>
  </si>
  <si>
    <t>BALDWYN-Prentiss</t>
  </si>
  <si>
    <t>BOONEVILLE</t>
  </si>
  <si>
    <t>QUITMAN COUNTY</t>
  </si>
  <si>
    <t>RANKIN COUNTY</t>
  </si>
  <si>
    <t>PEARL</t>
  </si>
  <si>
    <t>SCOTT COUNTY</t>
  </si>
  <si>
    <t>FOREST</t>
  </si>
  <si>
    <t>SOUTH DELTA/Shar.</t>
  </si>
  <si>
    <t>SOUTH DELTA/Issaq.</t>
  </si>
  <si>
    <t>SIMPSON COUNTY</t>
  </si>
  <si>
    <t>SMITH COUNTY</t>
  </si>
  <si>
    <t>STONE COUNTY</t>
  </si>
  <si>
    <t>SUNFLOWER CO CONSOLIDATED</t>
  </si>
  <si>
    <t>EAST TALLAHATCHIE</t>
  </si>
  <si>
    <t>WEST TALLAHATCHIE</t>
  </si>
  <si>
    <t>TATE COUNTY</t>
  </si>
  <si>
    <t>SENATOBIA</t>
  </si>
  <si>
    <t>NORTH TIPPAH</t>
  </si>
  <si>
    <t>SOUTH TIPPAH</t>
  </si>
  <si>
    <t>TISHOMINGO COUNTY</t>
  </si>
  <si>
    <t>TUNICA COUNTY</t>
  </si>
  <si>
    <t>UNION COUNTY</t>
  </si>
  <si>
    <t>NEW ALBANY</t>
  </si>
  <si>
    <t>WALTHALL COUNTY</t>
  </si>
  <si>
    <t>VICKSBURG-WARREN</t>
  </si>
  <si>
    <t>HOLLANDALE</t>
  </si>
  <si>
    <t>LELAND</t>
  </si>
  <si>
    <t>WESTERN LINE- Wash</t>
  </si>
  <si>
    <t>WESTERN LINE- Issaq</t>
  </si>
  <si>
    <t>GREENVILLE</t>
  </si>
  <si>
    <t>WAYNE COUNTY</t>
  </si>
  <si>
    <t>WEBSTER COUNTY</t>
  </si>
  <si>
    <t>WILKINSON COUNTY</t>
  </si>
  <si>
    <t>LOUISVILLE</t>
  </si>
  <si>
    <t>COFFEEVILLE</t>
  </si>
  <si>
    <t>WATER VALLEY (Yalo)</t>
  </si>
  <si>
    <t>WATER VALLEY (LAF)</t>
  </si>
  <si>
    <t>YAZOO COUNTY</t>
  </si>
  <si>
    <t>YAZOO CITY</t>
  </si>
  <si>
    <t>Tax Documents</t>
  </si>
  <si>
    <r>
      <t xml:space="preserve"> </t>
    </r>
    <r>
      <rPr>
        <sz val="11"/>
        <color rgb="FFFF0000"/>
        <rFont val="Calibri"/>
        <family val="2"/>
        <scheme val="minor"/>
      </rPr>
      <t>3/18</t>
    </r>
    <r>
      <rPr>
        <sz val="11"/>
        <color theme="1"/>
        <rFont val="Calibri"/>
        <family val="2"/>
        <scheme val="minor"/>
      </rPr>
      <t>-Per conversation with Ms. Jackson, she will stop what she is doing and work on the documents.  She will also contact the Chancery Clerk to confirm her part is complete.</t>
    </r>
  </si>
  <si>
    <r>
      <t xml:space="preserve">  </t>
    </r>
    <r>
      <rPr>
        <sz val="11"/>
        <color rgb="FFFF0000"/>
        <rFont val="Calibri"/>
        <family val="2"/>
        <scheme val="minor"/>
      </rPr>
      <t xml:space="preserve">3/18 - </t>
    </r>
    <r>
      <rPr>
        <sz val="11"/>
        <rFont val="Calibri"/>
        <family val="2"/>
        <scheme val="minor"/>
      </rPr>
      <t xml:space="preserve">Called Mr. Pickering - he was not available so left a message requesting the tax resolutions for Lincoln County and City of Brookhaven.  </t>
    </r>
  </si>
  <si>
    <r>
      <t xml:space="preserve"> </t>
    </r>
    <r>
      <rPr>
        <sz val="11"/>
        <color rgb="FFFF0000"/>
        <rFont val="Calibri"/>
        <family val="2"/>
        <scheme val="minor"/>
      </rPr>
      <t xml:space="preserve">3/18 - </t>
    </r>
    <r>
      <rPr>
        <sz val="11"/>
        <rFont val="Calibri"/>
        <family val="2"/>
        <scheme val="minor"/>
      </rPr>
      <t xml:space="preserve">Called Mr. Pickering - he was not available so left a message requesting the tax resolutions for Lincoln County and City of Brookhaven.  </t>
    </r>
  </si>
  <si>
    <t>Valuation Increase/Decrease Explanation</t>
  </si>
  <si>
    <r>
      <t xml:space="preserve"> </t>
    </r>
    <r>
      <rPr>
        <sz val="11"/>
        <color rgb="FFFF0000"/>
        <rFont val="Calibri"/>
        <family val="2"/>
        <scheme val="minor"/>
      </rPr>
      <t xml:space="preserve">3/18 </t>
    </r>
    <r>
      <rPr>
        <sz val="11"/>
        <color theme="1"/>
        <rFont val="Calibri"/>
        <family val="2"/>
        <scheme val="minor"/>
      </rPr>
      <t>- Sent follow-up email for clarity on explanation provided on 3/5/21.</t>
    </r>
  </si>
  <si>
    <t xml:space="preserve"> ASSESSMENT/TAX LEVY INFORMATION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</si>
</sst>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;\(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egoe UI Symbo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A5CDF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5" fillId="0" borderId="0" xfId="0" applyFont="1"/>
    <xf numFmtId="0" fontId="6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2" fontId="7" fillId="0" borderId="0" xfId="0" applyNumberFormat="1" applyFont="1"/>
    <xf numFmtId="3" fontId="7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40" fontId="7" fillId="0" borderId="0" xfId="0" applyNumberFormat="1" applyFont="1" applyAlignment="1">
      <alignment horizontal="right"/>
    </xf>
    <xf numFmtId="0" fontId="4" fillId="0" borderId="1" xfId="0" applyFont="1" applyBorder="1"/>
    <xf numFmtId="0" fontId="10" fillId="0" borderId="0" xfId="0" applyFont="1"/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1" fontId="7" fillId="0" borderId="2" xfId="0" applyNumberFormat="1" applyFont="1" applyBorder="1" applyAlignment="1">
      <alignment horizontal="right"/>
    </xf>
    <xf numFmtId="4" fontId="9" fillId="0" borderId="0" xfId="0" applyNumberFormat="1" applyFont="1" applyAlignment="1">
      <alignment horizontal="right"/>
    </xf>
    <xf numFmtId="0" fontId="7" fillId="0" borderId="3" xfId="0" applyFont="1" applyBorder="1" applyAlignment="1">
      <alignment horizontal="left"/>
    </xf>
    <xf numFmtId="4" fontId="7" fillId="0" borderId="3" xfId="0" applyNumberFormat="1" applyFont="1" applyBorder="1"/>
    <xf numFmtId="2" fontId="7" fillId="0" borderId="3" xfId="0" applyNumberFormat="1" applyFont="1" applyBorder="1"/>
    <xf numFmtId="0" fontId="7" fillId="0" borderId="2" xfId="0" quotePrefix="1" applyFont="1" applyBorder="1" applyAlignment="1">
      <alignment horizontal="right"/>
    </xf>
    <xf numFmtId="0" fontId="8" fillId="0" borderId="0" xfId="0" applyFont="1"/>
    <xf numFmtId="1" fontId="7" fillId="0" borderId="3" xfId="0" applyNumberFormat="1" applyFont="1" applyBorder="1" applyAlignment="1">
      <alignment horizontal="right"/>
    </xf>
    <xf numFmtId="1" fontId="7" fillId="0" borderId="5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1" fontId="7" fillId="3" borderId="2" xfId="0" applyNumberFormat="1" applyFont="1" applyFill="1" applyBorder="1" applyAlignment="1">
      <alignment horizontal="right"/>
    </xf>
    <xf numFmtId="1" fontId="7" fillId="3" borderId="3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4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7" fillId="0" borderId="6" xfId="0" applyNumberFormat="1" applyFont="1" applyBorder="1" applyAlignment="1">
      <alignment horizontal="right"/>
    </xf>
    <xf numFmtId="3" fontId="7" fillId="0" borderId="7" xfId="0" applyNumberFormat="1" applyFont="1" applyBorder="1" applyAlignment="1">
      <alignment horizontal="right"/>
    </xf>
    <xf numFmtId="38" fontId="8" fillId="0" borderId="0" xfId="1" applyNumberFormat="1" applyFont="1" applyFill="1"/>
    <xf numFmtId="14" fontId="14" fillId="0" borderId="0" xfId="0" applyNumberFormat="1" applyFont="1" applyAlignment="1">
      <alignment horizontal="center"/>
    </xf>
    <xf numFmtId="4" fontId="15" fillId="0" borderId="2" xfId="0" applyNumberFormat="1" applyFont="1" applyBorder="1"/>
    <xf numFmtId="4" fontId="15" fillId="0" borderId="2" xfId="0" applyNumberFormat="1" applyFont="1" applyBorder="1" applyAlignment="1">
      <alignment horizontal="right"/>
    </xf>
    <xf numFmtId="4" fontId="15" fillId="5" borderId="2" xfId="0" applyNumberFormat="1" applyFont="1" applyFill="1" applyBorder="1"/>
    <xf numFmtId="4" fontId="15" fillId="5" borderId="2" xfId="0" applyNumberFormat="1" applyFont="1" applyFill="1" applyBorder="1" applyAlignment="1">
      <alignment horizontal="right"/>
    </xf>
    <xf numFmtId="0" fontId="6" fillId="6" borderId="2" xfId="0" applyFont="1" applyFill="1" applyBorder="1"/>
    <xf numFmtId="0" fontId="6" fillId="6" borderId="2" xfId="0" applyFont="1" applyFill="1" applyBorder="1" applyAlignment="1">
      <alignment horizontal="center"/>
    </xf>
    <xf numFmtId="1" fontId="7" fillId="4" borderId="2" xfId="0" applyNumberFormat="1" applyFont="1" applyFill="1" applyBorder="1" applyAlignment="1">
      <alignment horizontal="right"/>
    </xf>
    <xf numFmtId="0" fontId="11" fillId="0" borderId="0" xfId="0" applyFont="1"/>
    <xf numFmtId="0" fontId="2" fillId="0" borderId="0" xfId="0" quotePrefix="1" applyFont="1" applyAlignment="1">
      <alignment horizontal="center" vertical="center" wrapText="1"/>
    </xf>
    <xf numFmtId="0" fontId="14" fillId="0" borderId="0" xfId="0" applyFont="1"/>
    <xf numFmtId="0" fontId="11" fillId="0" borderId="0" xfId="0" applyFont="1" applyAlignment="1">
      <alignment wrapText="1"/>
    </xf>
    <xf numFmtId="2" fontId="15" fillId="0" borderId="9" xfId="0" applyNumberFormat="1" applyFont="1" applyBorder="1"/>
    <xf numFmtId="2" fontId="15" fillId="0" borderId="2" xfId="0" applyNumberFormat="1" applyFont="1" applyBorder="1"/>
    <xf numFmtId="3" fontId="15" fillId="0" borderId="6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7" xfId="0" applyNumberFormat="1" applyFont="1" applyBorder="1" applyAlignment="1">
      <alignment horizontal="right"/>
    </xf>
    <xf numFmtId="4" fontId="7" fillId="0" borderId="8" xfId="0" applyNumberFormat="1" applyFont="1" applyBorder="1"/>
    <xf numFmtId="4" fontId="15" fillId="0" borderId="9" xfId="0" applyNumberFormat="1" applyFont="1" applyBorder="1"/>
    <xf numFmtId="2" fontId="15" fillId="0" borderId="0" xfId="0" applyNumberFormat="1" applyFont="1"/>
    <xf numFmtId="0" fontId="15" fillId="0" borderId="0" xfId="0" applyFont="1"/>
    <xf numFmtId="0" fontId="15" fillId="0" borderId="2" xfId="0" applyFont="1" applyBorder="1"/>
    <xf numFmtId="0" fontId="16" fillId="0" borderId="0" xfId="0" applyFont="1"/>
    <xf numFmtId="4" fontId="15" fillId="0" borderId="4" xfId="0" applyNumberFormat="1" applyFont="1" applyBorder="1"/>
    <xf numFmtId="0" fontId="17" fillId="0" borderId="2" xfId="0" applyFont="1" applyBorder="1"/>
    <xf numFmtId="0" fontId="18" fillId="0" borderId="0" xfId="0" applyFont="1"/>
    <xf numFmtId="43" fontId="15" fillId="0" borderId="2" xfId="1" applyFont="1" applyFill="1" applyBorder="1"/>
    <xf numFmtId="0" fontId="7" fillId="0" borderId="6" xfId="0" applyFont="1" applyBorder="1" applyAlignment="1">
      <alignment horizontal="left"/>
    </xf>
    <xf numFmtId="43" fontId="0" fillId="0" borderId="0" xfId="1" applyFont="1"/>
    <xf numFmtId="165" fontId="15" fillId="0" borderId="2" xfId="0" applyNumberFormat="1" applyFont="1" applyBorder="1"/>
    <xf numFmtId="165" fontId="15" fillId="0" borderId="2" xfId="0" applyNumberFormat="1" applyFont="1" applyBorder="1" applyAlignment="1">
      <alignment horizontal="right"/>
    </xf>
    <xf numFmtId="0" fontId="13" fillId="0" borderId="0" xfId="0" applyFont="1" applyAlignment="1">
      <alignment vertical="top"/>
    </xf>
    <xf numFmtId="0" fontId="2" fillId="0" borderId="0" xfId="0" quotePrefix="1" applyFont="1" applyAlignment="1">
      <alignment horizontal="center" vertical="center" wrapText="1"/>
    </xf>
    <xf numFmtId="0" fontId="4" fillId="0" borderId="1" xfId="0" applyFont="1" applyFill="1" applyBorder="1"/>
    <xf numFmtId="40" fontId="5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5" fillId="0" borderId="0" xfId="0" applyFont="1" applyFill="1"/>
    <xf numFmtId="0" fontId="6" fillId="0" borderId="0" xfId="0" applyFont="1" applyFill="1"/>
    <xf numFmtId="0" fontId="12" fillId="0" borderId="0" xfId="0" applyFont="1" applyFill="1"/>
    <xf numFmtId="0" fontId="0" fillId="0" borderId="0" xfId="0" applyFill="1"/>
    <xf numFmtId="0" fontId="10" fillId="0" borderId="0" xfId="0" applyFont="1" applyFill="1"/>
    <xf numFmtId="0" fontId="11" fillId="0" borderId="0" xfId="0" applyFont="1" applyFill="1"/>
    <xf numFmtId="40" fontId="6" fillId="6" borderId="2" xfId="0" applyNumberFormat="1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wrapText="1"/>
    </xf>
    <xf numFmtId="40" fontId="6" fillId="6" borderId="2" xfId="0" applyNumberFormat="1" applyFont="1" applyFill="1" applyBorder="1" applyAlignment="1">
      <alignment horizontal="center"/>
    </xf>
    <xf numFmtId="164" fontId="7" fillId="0" borderId="0" xfId="1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2" fontId="7" fillId="0" borderId="0" xfId="0" applyNumberFormat="1" applyFont="1" applyFill="1"/>
    <xf numFmtId="0" fontId="7" fillId="0" borderId="0" xfId="0" applyFont="1" applyFill="1"/>
    <xf numFmtId="40" fontId="7" fillId="0" borderId="0" xfId="0" applyNumberFormat="1" applyFont="1" applyFill="1" applyAlignment="1">
      <alignment horizontal="right"/>
    </xf>
    <xf numFmtId="4" fontId="7" fillId="0" borderId="3" xfId="0" applyNumberFormat="1" applyFont="1" applyFill="1" applyBorder="1"/>
    <xf numFmtId="1" fontId="7" fillId="0" borderId="2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left"/>
    </xf>
    <xf numFmtId="3" fontId="15" fillId="0" borderId="6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7" fillId="0" borderId="2" xfId="0" quotePrefix="1" applyFont="1" applyFill="1" applyBorder="1" applyAlignment="1">
      <alignment horizontal="right"/>
    </xf>
    <xf numFmtId="1" fontId="8" fillId="0" borderId="2" xfId="0" applyNumberFormat="1" applyFont="1" applyFill="1" applyBorder="1" applyAlignment="1">
      <alignment horizontal="right"/>
    </xf>
    <xf numFmtId="3" fontId="7" fillId="0" borderId="6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4" fontId="9" fillId="0" borderId="0" xfId="0" applyNumberFormat="1" applyFont="1" applyFill="1" applyAlignment="1">
      <alignment horizontal="right"/>
    </xf>
    <xf numFmtId="4" fontId="15" fillId="0" borderId="2" xfId="0" applyNumberFormat="1" applyFont="1" applyFill="1" applyBorder="1"/>
    <xf numFmtId="2" fontId="15" fillId="0" borderId="2" xfId="0" applyNumberFormat="1" applyFont="1" applyFill="1" applyBorder="1"/>
    <xf numFmtId="0" fontId="4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A5CDF9"/>
      <color rgb="FF9999FF"/>
      <color rgb="FFFFCCFF"/>
      <color rgb="FF00FF00"/>
      <color rgb="FF66FF99"/>
      <color rgb="FFFF3399"/>
      <color rgb="FFFF0066"/>
      <color rgb="FFB2B2B2"/>
      <color rgb="FF66FF3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5880E-EA51-4C8D-AF23-AB3A1D5ED4B8}">
  <dimension ref="A1:P165"/>
  <sheetViews>
    <sheetView tabSelected="1" zoomScaleNormal="100" workbookViewId="0">
      <pane ySplit="5" topLeftCell="A6" activePane="bottomLeft" state="frozen"/>
      <selection pane="bottomLeft" sqref="A1:N1"/>
    </sheetView>
  </sheetViews>
  <sheetFormatPr defaultRowHeight="15" x14ac:dyDescent="0.25"/>
  <cols>
    <col min="1" max="1" width="9.7109375" customWidth="1"/>
    <col min="2" max="2" width="37.42578125" customWidth="1"/>
    <col min="3" max="3" width="19.42578125" customWidth="1"/>
    <col min="4" max="4" width="18" customWidth="1"/>
    <col min="5" max="5" width="18.7109375" customWidth="1"/>
    <col min="6" max="6" width="9.85546875" bestFit="1" customWidth="1"/>
    <col min="7" max="7" width="8.28515625" customWidth="1"/>
    <col min="8" max="8" width="7.42578125" customWidth="1"/>
    <col min="9" max="9" width="10" customWidth="1"/>
    <col min="10" max="10" width="7.42578125" customWidth="1"/>
    <col min="11" max="11" width="9" customWidth="1"/>
    <col min="12" max="12" width="8.42578125" customWidth="1"/>
    <col min="13" max="13" width="7" customWidth="1"/>
    <col min="14" max="14" width="10" customWidth="1"/>
    <col min="16" max="16" width="76.28515625" bestFit="1" customWidth="1"/>
  </cols>
  <sheetData>
    <row r="1" spans="1:16" ht="20.25" x14ac:dyDescent="0.25">
      <c r="A1" s="70" t="s">
        <v>177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6" ht="20.25" x14ac:dyDescent="0.25">
      <c r="A2" s="46"/>
      <c r="B2" s="33"/>
      <c r="C2" s="100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P2" s="47"/>
    </row>
    <row r="3" spans="1:16" ht="15.75" x14ac:dyDescent="0.25">
      <c r="A3" s="37">
        <v>45453</v>
      </c>
      <c r="B3" s="12"/>
      <c r="C3" s="71"/>
      <c r="D3" s="72"/>
      <c r="E3" s="73"/>
      <c r="F3" s="74"/>
      <c r="G3" s="75"/>
      <c r="H3" s="75"/>
      <c r="I3" s="75"/>
      <c r="J3" s="75"/>
      <c r="K3" s="74"/>
      <c r="L3" s="74"/>
      <c r="M3" s="1"/>
      <c r="N3" s="2"/>
    </row>
    <row r="4" spans="1:16" ht="26.25" x14ac:dyDescent="0.25">
      <c r="A4" s="3" t="s">
        <v>0</v>
      </c>
      <c r="B4" s="42"/>
      <c r="C4" s="3" t="s">
        <v>1</v>
      </c>
      <c r="D4" s="80" t="s">
        <v>2</v>
      </c>
      <c r="E4" s="81" t="s">
        <v>3</v>
      </c>
      <c r="F4" s="42" t="s">
        <v>4</v>
      </c>
      <c r="G4" s="4" t="s">
        <v>5</v>
      </c>
      <c r="H4" s="4" t="s">
        <v>6</v>
      </c>
      <c r="I4" s="4" t="s">
        <v>7</v>
      </c>
      <c r="J4" s="4"/>
      <c r="K4" s="4" t="s">
        <v>8</v>
      </c>
      <c r="L4" s="3" t="s">
        <v>9</v>
      </c>
      <c r="M4" s="3"/>
      <c r="N4" s="3" t="s">
        <v>10</v>
      </c>
      <c r="P4" s="76"/>
    </row>
    <row r="5" spans="1:16" x14ac:dyDescent="0.25">
      <c r="A5" s="3" t="s">
        <v>12</v>
      </c>
      <c r="B5" s="43" t="s">
        <v>13</v>
      </c>
      <c r="C5" s="3" t="s">
        <v>14</v>
      </c>
      <c r="D5" s="82" t="s">
        <v>15</v>
      </c>
      <c r="E5" s="43" t="s">
        <v>16</v>
      </c>
      <c r="F5" s="42" t="s">
        <v>17</v>
      </c>
      <c r="G5" s="4" t="s">
        <v>17</v>
      </c>
      <c r="H5" s="4" t="s">
        <v>17</v>
      </c>
      <c r="I5" s="4" t="s">
        <v>18</v>
      </c>
      <c r="J5" s="4" t="s">
        <v>19</v>
      </c>
      <c r="K5" s="4" t="s">
        <v>20</v>
      </c>
      <c r="L5" s="3" t="s">
        <v>21</v>
      </c>
      <c r="M5" s="3" t="s">
        <v>6</v>
      </c>
      <c r="N5" s="3" t="s">
        <v>22</v>
      </c>
      <c r="P5" s="77"/>
    </row>
    <row r="6" spans="1:16" ht="16.5" x14ac:dyDescent="0.25">
      <c r="A6" s="25">
        <v>130</v>
      </c>
      <c r="B6" s="18" t="s">
        <v>23</v>
      </c>
      <c r="C6" s="35">
        <v>329113806</v>
      </c>
      <c r="D6" s="67">
        <v>346600.5</v>
      </c>
      <c r="E6" s="67">
        <v>24783176</v>
      </c>
      <c r="F6" s="55">
        <v>51.23</v>
      </c>
      <c r="G6" s="20"/>
      <c r="H6" s="20"/>
      <c r="I6" s="19">
        <f>SUM(F6:H6)</f>
        <v>51.23</v>
      </c>
      <c r="J6" s="19"/>
      <c r="K6" s="19"/>
      <c r="L6" s="19"/>
      <c r="M6" s="19"/>
      <c r="N6" s="19">
        <f>SUM(I6:M6)</f>
        <v>51.23</v>
      </c>
      <c r="O6" s="69"/>
      <c r="P6" s="78"/>
    </row>
    <row r="7" spans="1:16" ht="16.5" x14ac:dyDescent="0.25">
      <c r="A7" s="14">
        <v>200</v>
      </c>
      <c r="B7" s="15" t="s">
        <v>24</v>
      </c>
      <c r="C7" s="34">
        <v>208034153</v>
      </c>
      <c r="D7" s="67">
        <v>328955.5</v>
      </c>
      <c r="E7" s="67">
        <v>16213863</v>
      </c>
      <c r="F7" s="56">
        <v>49.76</v>
      </c>
      <c r="G7" s="50"/>
      <c r="H7" s="50"/>
      <c r="I7" s="19">
        <f t="shared" ref="I7:I70" si="0">SUM(F7:H7)</f>
        <v>49.76</v>
      </c>
      <c r="J7" s="38">
        <v>3</v>
      </c>
      <c r="K7" s="38"/>
      <c r="L7" s="38"/>
      <c r="M7" s="38"/>
      <c r="N7" s="19">
        <f t="shared" ref="N7:N68" si="1">SUM(I7:M7)</f>
        <v>52.76</v>
      </c>
      <c r="O7" s="69"/>
      <c r="P7" s="77"/>
    </row>
    <row r="8" spans="1:16" ht="16.5" x14ac:dyDescent="0.25">
      <c r="A8" s="14">
        <v>220</v>
      </c>
      <c r="B8" s="15" t="s">
        <v>25</v>
      </c>
      <c r="C8" s="34">
        <v>116565691</v>
      </c>
      <c r="D8" s="67">
        <v>168563</v>
      </c>
      <c r="E8" s="67">
        <v>9448979</v>
      </c>
      <c r="F8" s="56">
        <v>46.2</v>
      </c>
      <c r="G8" s="50"/>
      <c r="H8" s="50"/>
      <c r="I8" s="19">
        <f t="shared" si="0"/>
        <v>46.2</v>
      </c>
      <c r="J8" s="38">
        <v>3</v>
      </c>
      <c r="K8" s="38">
        <v>10</v>
      </c>
      <c r="L8" s="38"/>
      <c r="M8" s="38"/>
      <c r="N8" s="19">
        <f t="shared" si="1"/>
        <v>59.2</v>
      </c>
      <c r="O8" s="69"/>
      <c r="P8" s="77"/>
    </row>
    <row r="9" spans="1:16" ht="16.5" x14ac:dyDescent="0.25">
      <c r="A9" s="14">
        <v>300</v>
      </c>
      <c r="B9" s="15" t="s">
        <v>26</v>
      </c>
      <c r="C9" s="34">
        <v>117869925</v>
      </c>
      <c r="D9" s="67">
        <v>182496</v>
      </c>
      <c r="E9" s="67">
        <v>10096532</v>
      </c>
      <c r="F9" s="56">
        <v>38.229999999999997</v>
      </c>
      <c r="G9" s="50"/>
      <c r="H9" s="50"/>
      <c r="I9" s="19">
        <f t="shared" si="0"/>
        <v>38.229999999999997</v>
      </c>
      <c r="J9" s="38"/>
      <c r="K9" s="38"/>
      <c r="L9" s="38"/>
      <c r="M9" s="38"/>
      <c r="N9" s="19">
        <f>SUM(I9:M9)</f>
        <v>38.229999999999997</v>
      </c>
      <c r="O9" s="69"/>
      <c r="P9" s="77"/>
    </row>
    <row r="10" spans="1:16" ht="16.5" x14ac:dyDescent="0.25">
      <c r="A10" s="14">
        <v>400</v>
      </c>
      <c r="B10" s="15" t="s">
        <v>27</v>
      </c>
      <c r="C10" s="34">
        <v>107693872</v>
      </c>
      <c r="D10" s="67">
        <v>105366</v>
      </c>
      <c r="E10" s="67">
        <v>5608662</v>
      </c>
      <c r="F10" s="56">
        <v>47.74</v>
      </c>
      <c r="G10" s="50">
        <v>2.38</v>
      </c>
      <c r="H10" s="50"/>
      <c r="I10" s="19">
        <f t="shared" si="0"/>
        <v>50.120000000000005</v>
      </c>
      <c r="J10" s="38">
        <v>2.9</v>
      </c>
      <c r="K10" s="38"/>
      <c r="L10" s="38"/>
      <c r="M10" s="38"/>
      <c r="N10" s="19">
        <f t="shared" si="1"/>
        <v>53.02</v>
      </c>
      <c r="O10" s="69"/>
      <c r="P10" s="77"/>
    </row>
    <row r="11" spans="1:16" ht="16.5" x14ac:dyDescent="0.25">
      <c r="A11" s="14">
        <v>420</v>
      </c>
      <c r="B11" s="15" t="s">
        <v>28</v>
      </c>
      <c r="C11" s="34">
        <v>111619702</v>
      </c>
      <c r="D11" s="67">
        <v>164565</v>
      </c>
      <c r="E11" s="67">
        <v>8156012</v>
      </c>
      <c r="F11" s="56">
        <v>51.45</v>
      </c>
      <c r="G11" s="50"/>
      <c r="H11" s="50"/>
      <c r="I11" s="19">
        <f t="shared" si="0"/>
        <v>51.45</v>
      </c>
      <c r="J11" s="38">
        <v>2.58</v>
      </c>
      <c r="K11" s="38"/>
      <c r="L11" s="38"/>
      <c r="M11" s="38"/>
      <c r="N11" s="19">
        <f t="shared" si="1"/>
        <v>54.03</v>
      </c>
      <c r="O11" s="69"/>
      <c r="P11" s="77"/>
    </row>
    <row r="12" spans="1:16" ht="16.5" x14ac:dyDescent="0.25">
      <c r="A12" s="14">
        <v>500</v>
      </c>
      <c r="B12" s="15" t="s">
        <v>29</v>
      </c>
      <c r="C12" s="34">
        <v>55385244</v>
      </c>
      <c r="D12" s="67">
        <v>103641</v>
      </c>
      <c r="E12" s="67">
        <v>6759058</v>
      </c>
      <c r="F12" s="56">
        <v>48.77</v>
      </c>
      <c r="G12" s="50"/>
      <c r="H12" s="50"/>
      <c r="I12" s="19">
        <f t="shared" si="0"/>
        <v>48.77</v>
      </c>
      <c r="J12" s="38">
        <v>3</v>
      </c>
      <c r="K12" s="38"/>
      <c r="L12" s="38"/>
      <c r="M12" s="38"/>
      <c r="N12" s="19">
        <f t="shared" si="1"/>
        <v>51.77</v>
      </c>
      <c r="O12" s="69"/>
      <c r="P12" s="79"/>
    </row>
    <row r="13" spans="1:16" ht="16.5" x14ac:dyDescent="0.25">
      <c r="A13" s="14">
        <v>614</v>
      </c>
      <c r="B13" s="15" t="s">
        <v>30</v>
      </c>
      <c r="C13" s="34">
        <v>232794207</v>
      </c>
      <c r="D13" s="67">
        <v>273097.5</v>
      </c>
      <c r="E13" s="67">
        <v>12886700</v>
      </c>
      <c r="F13" s="56">
        <v>55</v>
      </c>
      <c r="G13" s="50"/>
      <c r="H13" s="50"/>
      <c r="I13" s="19">
        <f t="shared" si="0"/>
        <v>55</v>
      </c>
      <c r="J13" s="38">
        <v>2.0699999999999998</v>
      </c>
      <c r="K13" s="38"/>
      <c r="L13" s="38"/>
      <c r="M13" s="38"/>
      <c r="N13" s="19">
        <f t="shared" si="1"/>
        <v>57.07</v>
      </c>
      <c r="O13" s="69"/>
    </row>
    <row r="14" spans="1:16" ht="16.5" x14ac:dyDescent="0.25">
      <c r="A14" s="14">
        <v>617</v>
      </c>
      <c r="B14" s="15" t="s">
        <v>31</v>
      </c>
      <c r="C14" s="34">
        <v>37290608</v>
      </c>
      <c r="D14" s="38">
        <v>34081</v>
      </c>
      <c r="E14" s="38">
        <v>3027730</v>
      </c>
      <c r="F14" s="56">
        <v>53.38</v>
      </c>
      <c r="G14" s="50"/>
      <c r="H14" s="50"/>
      <c r="I14" s="19">
        <f t="shared" si="0"/>
        <v>53.38</v>
      </c>
      <c r="J14" s="38"/>
      <c r="K14" s="38">
        <v>1.29</v>
      </c>
      <c r="L14" s="38">
        <v>0.56000000000000005</v>
      </c>
      <c r="M14" s="38">
        <v>0.93</v>
      </c>
      <c r="N14" s="19">
        <f>SUM(I14:M14)</f>
        <v>56.160000000000004</v>
      </c>
      <c r="O14" s="69"/>
    </row>
    <row r="15" spans="1:16" ht="16.5" x14ac:dyDescent="0.25">
      <c r="A15" s="92">
        <v>618</v>
      </c>
      <c r="B15" s="15" t="s">
        <v>32</v>
      </c>
      <c r="C15" s="34">
        <v>98721539</v>
      </c>
      <c r="D15" s="38">
        <v>62366</v>
      </c>
      <c r="E15" s="38">
        <v>4641475</v>
      </c>
      <c r="F15" s="56">
        <v>44.76</v>
      </c>
      <c r="G15" s="50"/>
      <c r="H15" s="50"/>
      <c r="I15" s="19">
        <f t="shared" si="0"/>
        <v>44.76</v>
      </c>
      <c r="J15" s="38">
        <v>2.11</v>
      </c>
      <c r="K15" s="38"/>
      <c r="L15" s="38"/>
      <c r="M15" s="38"/>
      <c r="N15" s="19">
        <f t="shared" si="1"/>
        <v>46.87</v>
      </c>
      <c r="O15" s="69"/>
    </row>
    <row r="16" spans="1:16" ht="16.5" x14ac:dyDescent="0.25">
      <c r="A16" s="92">
        <v>700</v>
      </c>
      <c r="B16" s="15" t="s">
        <v>33</v>
      </c>
      <c r="C16" s="34">
        <v>108780567</v>
      </c>
      <c r="D16" s="68">
        <v>208314</v>
      </c>
      <c r="E16" s="68">
        <v>11214699</v>
      </c>
      <c r="F16" s="56">
        <v>44</v>
      </c>
      <c r="G16" s="50"/>
      <c r="H16" s="50"/>
      <c r="I16" s="19">
        <f t="shared" si="0"/>
        <v>44</v>
      </c>
      <c r="J16" s="38">
        <v>3</v>
      </c>
      <c r="K16" s="38"/>
      <c r="L16" s="38"/>
      <c r="M16" s="38"/>
      <c r="N16" s="19">
        <f t="shared" si="1"/>
        <v>47</v>
      </c>
      <c r="O16" s="69"/>
    </row>
    <row r="17" spans="1:16" ht="16.5" x14ac:dyDescent="0.25">
      <c r="A17" s="92">
        <v>800</v>
      </c>
      <c r="B17" s="15" t="s">
        <v>34</v>
      </c>
      <c r="C17" s="34">
        <v>95656807</v>
      </c>
      <c r="D17" s="68">
        <v>166674</v>
      </c>
      <c r="E17" s="68">
        <v>8984895</v>
      </c>
      <c r="F17" s="56">
        <v>31.17</v>
      </c>
      <c r="G17" s="50"/>
      <c r="H17" s="50"/>
      <c r="I17" s="19">
        <f t="shared" si="0"/>
        <v>31.17</v>
      </c>
      <c r="J17" s="38">
        <v>2.69</v>
      </c>
      <c r="K17" s="38"/>
      <c r="L17" s="38"/>
      <c r="M17" s="38"/>
      <c r="N17" s="19">
        <f t="shared" si="1"/>
        <v>33.86</v>
      </c>
      <c r="O17" s="69"/>
    </row>
    <row r="18" spans="1:16" ht="16.5" x14ac:dyDescent="0.25">
      <c r="A18" s="92">
        <v>911</v>
      </c>
      <c r="B18" s="15" t="s">
        <v>35</v>
      </c>
      <c r="C18" s="34">
        <v>83147562</v>
      </c>
      <c r="D18" s="68">
        <v>160615</v>
      </c>
      <c r="E18" s="68">
        <v>8160892</v>
      </c>
      <c r="F18" s="56">
        <v>55</v>
      </c>
      <c r="G18" s="50"/>
      <c r="H18" s="50"/>
      <c r="I18" s="19">
        <f t="shared" si="0"/>
        <v>55</v>
      </c>
      <c r="J18" s="38">
        <v>3</v>
      </c>
      <c r="K18" s="38"/>
      <c r="L18" s="38"/>
      <c r="M18" s="38"/>
      <c r="N18" s="19">
        <f t="shared" si="1"/>
        <v>58</v>
      </c>
      <c r="O18" s="69"/>
    </row>
    <row r="19" spans="1:16" ht="16.5" x14ac:dyDescent="0.25">
      <c r="A19" s="92">
        <v>921</v>
      </c>
      <c r="B19" s="15" t="s">
        <v>36</v>
      </c>
      <c r="C19" s="34">
        <v>26435846</v>
      </c>
      <c r="D19" s="68">
        <v>41330</v>
      </c>
      <c r="E19" s="68">
        <v>3001489</v>
      </c>
      <c r="F19" s="56">
        <v>55</v>
      </c>
      <c r="G19" s="50"/>
      <c r="H19" s="50"/>
      <c r="I19" s="19">
        <f t="shared" si="0"/>
        <v>55</v>
      </c>
      <c r="J19" s="38">
        <v>3</v>
      </c>
      <c r="K19" s="38">
        <v>6.75</v>
      </c>
      <c r="L19" s="38">
        <v>3.5</v>
      </c>
      <c r="M19" s="38"/>
      <c r="N19" s="19">
        <f t="shared" si="1"/>
        <v>68.25</v>
      </c>
      <c r="O19" s="69"/>
    </row>
    <row r="20" spans="1:16" ht="16.5" x14ac:dyDescent="0.25">
      <c r="A20" s="93">
        <v>921</v>
      </c>
      <c r="B20" s="15" t="s">
        <v>37</v>
      </c>
      <c r="C20" s="34">
        <v>3211487</v>
      </c>
      <c r="D20" s="39">
        <v>5729.5</v>
      </c>
      <c r="E20" s="39">
        <v>355409</v>
      </c>
      <c r="F20" s="56">
        <v>55</v>
      </c>
      <c r="G20" s="50"/>
      <c r="H20" s="50"/>
      <c r="I20" s="19">
        <f t="shared" si="0"/>
        <v>55</v>
      </c>
      <c r="J20" s="38">
        <v>3</v>
      </c>
      <c r="K20" s="38">
        <v>6.75</v>
      </c>
      <c r="L20" s="38">
        <v>3.5</v>
      </c>
      <c r="M20" s="38"/>
      <c r="N20" s="19">
        <f t="shared" si="1"/>
        <v>68.25</v>
      </c>
      <c r="O20" s="69"/>
    </row>
    <row r="21" spans="1:16" ht="16.5" x14ac:dyDescent="0.25">
      <c r="A21" s="89">
        <v>1000</v>
      </c>
      <c r="B21" s="15" t="s">
        <v>38</v>
      </c>
      <c r="C21" s="36">
        <f>295680767-37681038</f>
        <v>257999729</v>
      </c>
      <c r="D21" s="68">
        <v>122724</v>
      </c>
      <c r="E21" s="68">
        <v>6497553</v>
      </c>
      <c r="F21" s="57">
        <v>37.64</v>
      </c>
      <c r="G21" s="50"/>
      <c r="H21" s="50"/>
      <c r="I21" s="19">
        <f t="shared" si="0"/>
        <v>37.64</v>
      </c>
      <c r="J21" s="58"/>
      <c r="K21" s="38"/>
      <c r="L21" s="38"/>
      <c r="M21" s="38"/>
      <c r="N21" s="19">
        <f t="shared" si="1"/>
        <v>37.64</v>
      </c>
      <c r="O21" s="69"/>
      <c r="P21" s="22"/>
    </row>
    <row r="22" spans="1:16" ht="16.5" x14ac:dyDescent="0.25">
      <c r="A22" s="89">
        <v>1100</v>
      </c>
      <c r="B22" s="15" t="s">
        <v>39</v>
      </c>
      <c r="C22" s="34">
        <v>78411190</v>
      </c>
      <c r="D22" s="68">
        <v>72750.5</v>
      </c>
      <c r="E22" s="68">
        <v>4883807</v>
      </c>
      <c r="F22" s="56">
        <v>34.200000000000003</v>
      </c>
      <c r="G22" s="50"/>
      <c r="H22" s="50"/>
      <c r="I22" s="19">
        <f t="shared" si="0"/>
        <v>34.200000000000003</v>
      </c>
      <c r="J22" s="38">
        <v>2.42</v>
      </c>
      <c r="K22" s="38"/>
      <c r="L22" s="38">
        <v>1.1399999999999999</v>
      </c>
      <c r="M22" s="38"/>
      <c r="N22" s="19">
        <f t="shared" si="1"/>
        <v>37.760000000000005</v>
      </c>
      <c r="O22" s="69"/>
    </row>
    <row r="23" spans="1:16" ht="16.5" x14ac:dyDescent="0.25">
      <c r="A23" s="89">
        <v>1211</v>
      </c>
      <c r="B23" s="15" t="s">
        <v>40</v>
      </c>
      <c r="C23" s="34">
        <v>64694897</v>
      </c>
      <c r="D23" s="68">
        <v>91215.5</v>
      </c>
      <c r="E23" s="68">
        <v>3375073</v>
      </c>
      <c r="F23" s="56">
        <v>55</v>
      </c>
      <c r="G23" s="50"/>
      <c r="H23" s="50"/>
      <c r="I23" s="19">
        <f t="shared" si="0"/>
        <v>55</v>
      </c>
      <c r="J23" s="38">
        <v>1.81</v>
      </c>
      <c r="K23" s="38"/>
      <c r="L23" s="38"/>
      <c r="M23" s="38"/>
      <c r="N23" s="19">
        <f t="shared" si="1"/>
        <v>56.81</v>
      </c>
      <c r="O23" s="69"/>
      <c r="P23" s="45"/>
    </row>
    <row r="24" spans="1:16" ht="16.5" x14ac:dyDescent="0.25">
      <c r="A24" s="89">
        <v>1212</v>
      </c>
      <c r="B24" s="15" t="s">
        <v>41</v>
      </c>
      <c r="C24" s="34">
        <v>129559639</v>
      </c>
      <c r="D24" s="68">
        <v>146741</v>
      </c>
      <c r="E24" s="68">
        <v>9468961</v>
      </c>
      <c r="F24" s="56">
        <v>55</v>
      </c>
      <c r="G24" s="50">
        <v>1</v>
      </c>
      <c r="H24" s="50"/>
      <c r="I24" s="19">
        <f t="shared" si="0"/>
        <v>56</v>
      </c>
      <c r="J24" s="38">
        <v>1.25</v>
      </c>
      <c r="K24" s="38"/>
      <c r="L24" s="38"/>
      <c r="M24" s="38"/>
      <c r="N24" s="19">
        <f t="shared" si="1"/>
        <v>57.25</v>
      </c>
      <c r="O24" s="69"/>
      <c r="P24" s="45"/>
    </row>
    <row r="25" spans="1:16" ht="16.5" x14ac:dyDescent="0.25">
      <c r="A25" s="89">
        <v>1321</v>
      </c>
      <c r="B25" s="15" t="s">
        <v>42</v>
      </c>
      <c r="C25" s="34">
        <v>259971568</v>
      </c>
      <c r="D25" s="68">
        <v>261807</v>
      </c>
      <c r="E25" s="68">
        <v>14908724</v>
      </c>
      <c r="F25" s="56">
        <v>54</v>
      </c>
      <c r="G25" s="50"/>
      <c r="H25" s="50"/>
      <c r="I25" s="19">
        <f t="shared" si="0"/>
        <v>54</v>
      </c>
      <c r="J25" s="38"/>
      <c r="K25" s="38">
        <v>2.5</v>
      </c>
      <c r="L25" s="38"/>
      <c r="M25" s="38"/>
      <c r="N25" s="19">
        <f t="shared" si="1"/>
        <v>56.5</v>
      </c>
      <c r="O25" s="69"/>
    </row>
    <row r="26" spans="1:16" ht="16.5" x14ac:dyDescent="0.25">
      <c r="A26" s="89">
        <v>1400</v>
      </c>
      <c r="B26" s="15" t="s">
        <v>43</v>
      </c>
      <c r="C26" s="34">
        <v>131490008</v>
      </c>
      <c r="D26" s="68">
        <v>95724</v>
      </c>
      <c r="E26" s="68">
        <v>4928018</v>
      </c>
      <c r="F26" s="56">
        <v>36.22</v>
      </c>
      <c r="G26" s="50"/>
      <c r="H26" s="50"/>
      <c r="I26" s="19">
        <f t="shared" si="0"/>
        <v>36.22</v>
      </c>
      <c r="J26" s="38">
        <v>4.2699999999999996</v>
      </c>
      <c r="K26" s="38"/>
      <c r="L26" s="38"/>
      <c r="M26" s="38"/>
      <c r="N26" s="19">
        <f t="shared" si="1"/>
        <v>40.489999999999995</v>
      </c>
      <c r="O26" s="69"/>
    </row>
    <row r="27" spans="1:16" ht="16.5" x14ac:dyDescent="0.25">
      <c r="A27" s="16">
        <v>1420</v>
      </c>
      <c r="B27" s="15" t="s">
        <v>44</v>
      </c>
      <c r="C27" s="34">
        <v>68595112</v>
      </c>
      <c r="D27" s="68">
        <v>96582</v>
      </c>
      <c r="E27" s="68">
        <v>5862634</v>
      </c>
      <c r="F27" s="56">
        <v>55</v>
      </c>
      <c r="G27" s="50"/>
      <c r="H27" s="50"/>
      <c r="I27" s="19">
        <f t="shared" si="0"/>
        <v>55</v>
      </c>
      <c r="J27" s="38">
        <v>3.58</v>
      </c>
      <c r="K27" s="38">
        <v>9.9</v>
      </c>
      <c r="L27" s="38">
        <v>0.7</v>
      </c>
      <c r="M27" s="38"/>
      <c r="N27" s="19">
        <f t="shared" si="1"/>
        <v>69.180000000000007</v>
      </c>
      <c r="O27" s="69"/>
      <c r="P27" s="48"/>
    </row>
    <row r="28" spans="1:16" ht="16.5" x14ac:dyDescent="0.25">
      <c r="A28" s="16">
        <v>1500</v>
      </c>
      <c r="B28" s="15" t="s">
        <v>45</v>
      </c>
      <c r="C28" s="34">
        <v>135466166</v>
      </c>
      <c r="D28" s="68">
        <v>247206.5</v>
      </c>
      <c r="E28" s="68">
        <v>12336792</v>
      </c>
      <c r="F28" s="56">
        <v>42.03</v>
      </c>
      <c r="G28" s="50"/>
      <c r="H28" s="50"/>
      <c r="I28" s="19">
        <f t="shared" si="0"/>
        <v>42.03</v>
      </c>
      <c r="J28" s="38"/>
      <c r="K28" s="38">
        <v>0.7</v>
      </c>
      <c r="L28" s="38"/>
      <c r="M28" s="38"/>
      <c r="N28" s="19">
        <f t="shared" si="1"/>
        <v>42.730000000000004</v>
      </c>
      <c r="O28" s="69"/>
    </row>
    <row r="29" spans="1:16" ht="16.5" x14ac:dyDescent="0.25">
      <c r="A29" s="16">
        <v>1520</v>
      </c>
      <c r="B29" s="15" t="s">
        <v>46</v>
      </c>
      <c r="C29" s="34">
        <v>119856772</v>
      </c>
      <c r="D29" s="68">
        <v>107621.5</v>
      </c>
      <c r="E29" s="68">
        <v>6902202</v>
      </c>
      <c r="F29" s="56">
        <v>47.29</v>
      </c>
      <c r="G29" s="50"/>
      <c r="H29" s="50"/>
      <c r="I29" s="19">
        <f t="shared" si="0"/>
        <v>47.29</v>
      </c>
      <c r="J29" s="38"/>
      <c r="K29" s="38">
        <v>3.4</v>
      </c>
      <c r="L29" s="38"/>
      <c r="M29" s="38"/>
      <c r="N29" s="19">
        <f t="shared" si="1"/>
        <v>50.69</v>
      </c>
      <c r="O29" s="69"/>
    </row>
    <row r="30" spans="1:16" ht="16.5" x14ac:dyDescent="0.25">
      <c r="A30" s="16">
        <v>1600</v>
      </c>
      <c r="B30" s="15" t="s">
        <v>47</v>
      </c>
      <c r="C30" s="34">
        <f>215782778+96956556</f>
        <v>312739334</v>
      </c>
      <c r="D30" s="68">
        <v>281609.5</v>
      </c>
      <c r="E30" s="68">
        <v>12682563</v>
      </c>
      <c r="F30" s="56">
        <v>36.479999999999997</v>
      </c>
      <c r="G30" s="50"/>
      <c r="H30" s="50"/>
      <c r="I30" s="19">
        <f t="shared" si="0"/>
        <v>36.479999999999997</v>
      </c>
      <c r="J30" s="38">
        <v>0.89</v>
      </c>
      <c r="K30" s="38"/>
      <c r="L30" s="38"/>
      <c r="M30" s="38"/>
      <c r="N30" s="19">
        <f t="shared" si="1"/>
        <v>37.369999999999997</v>
      </c>
      <c r="O30" s="69"/>
    </row>
    <row r="31" spans="1:16" ht="16.5" x14ac:dyDescent="0.25">
      <c r="A31" s="16">
        <v>1700</v>
      </c>
      <c r="B31" s="15" t="s">
        <v>48</v>
      </c>
      <c r="C31" s="34">
        <v>2345930798</v>
      </c>
      <c r="D31" s="68">
        <v>4115772</v>
      </c>
      <c r="E31" s="68">
        <v>120347374</v>
      </c>
      <c r="F31" s="49">
        <v>49.85</v>
      </c>
      <c r="G31" s="50"/>
      <c r="H31" s="50"/>
      <c r="I31" s="19">
        <f t="shared" si="0"/>
        <v>49.85</v>
      </c>
      <c r="J31" s="38">
        <v>3</v>
      </c>
      <c r="K31" s="38"/>
      <c r="L31" s="38"/>
      <c r="M31" s="38"/>
      <c r="N31" s="19">
        <f t="shared" si="1"/>
        <v>52.85</v>
      </c>
      <c r="O31" s="69"/>
      <c r="P31" s="45"/>
    </row>
    <row r="32" spans="1:16" ht="16.5" x14ac:dyDescent="0.25">
      <c r="A32" s="27">
        <v>1800</v>
      </c>
      <c r="B32" s="15" t="s">
        <v>49</v>
      </c>
      <c r="C32" s="34">
        <v>190254331</v>
      </c>
      <c r="D32" s="68">
        <v>291830</v>
      </c>
      <c r="E32" s="68">
        <v>15959392</v>
      </c>
      <c r="F32" s="49">
        <v>54.03</v>
      </c>
      <c r="G32" s="50"/>
      <c r="H32" s="50"/>
      <c r="I32" s="19">
        <f t="shared" si="0"/>
        <v>54.03</v>
      </c>
      <c r="J32" s="38"/>
      <c r="K32" s="38">
        <v>2.74</v>
      </c>
      <c r="L32" s="38">
        <v>0.71</v>
      </c>
      <c r="M32" s="38"/>
      <c r="N32" s="19">
        <f t="shared" si="1"/>
        <v>57.480000000000004</v>
      </c>
      <c r="O32" s="69"/>
    </row>
    <row r="33" spans="1:16" ht="16.5" x14ac:dyDescent="0.25">
      <c r="A33" s="26">
        <v>1802</v>
      </c>
      <c r="B33" s="15" t="s">
        <v>50</v>
      </c>
      <c r="C33" s="34">
        <v>776307982</v>
      </c>
      <c r="D33" s="40"/>
      <c r="E33" s="40"/>
      <c r="F33" s="49">
        <v>3.07</v>
      </c>
      <c r="G33" s="50"/>
      <c r="H33" s="50"/>
      <c r="I33" s="19">
        <f t="shared" si="0"/>
        <v>3.07</v>
      </c>
      <c r="J33" s="59"/>
      <c r="K33" s="38">
        <v>0.28000000000000003</v>
      </c>
      <c r="L33" s="59"/>
      <c r="M33" s="59"/>
      <c r="N33" s="19">
        <f t="shared" si="1"/>
        <v>3.3499999999999996</v>
      </c>
      <c r="O33" s="69"/>
    </row>
    <row r="34" spans="1:16" ht="16.5" x14ac:dyDescent="0.25">
      <c r="A34" s="24">
        <v>1820</v>
      </c>
      <c r="B34" s="15" t="s">
        <v>51</v>
      </c>
      <c r="C34" s="34">
        <v>355772595</v>
      </c>
      <c r="D34" s="68">
        <v>279547</v>
      </c>
      <c r="E34" s="68">
        <v>13549922</v>
      </c>
      <c r="F34" s="49">
        <v>58.33</v>
      </c>
      <c r="G34" s="50"/>
      <c r="H34" s="59"/>
      <c r="I34" s="19">
        <f t="shared" si="0"/>
        <v>58.33</v>
      </c>
      <c r="J34" s="50">
        <v>2.61</v>
      </c>
      <c r="K34" s="59">
        <v>4.12</v>
      </c>
      <c r="L34" s="38"/>
      <c r="M34" s="59">
        <v>0.56000000000000005</v>
      </c>
      <c r="N34" s="19">
        <f t="shared" si="1"/>
        <v>65.62</v>
      </c>
      <c r="O34" s="69"/>
    </row>
    <row r="35" spans="1:16" ht="16.5" x14ac:dyDescent="0.25">
      <c r="A35" s="16">
        <v>1820</v>
      </c>
      <c r="B35" s="15" t="s">
        <v>52</v>
      </c>
      <c r="C35" s="34">
        <v>28504385</v>
      </c>
      <c r="D35" s="39">
        <v>22875</v>
      </c>
      <c r="E35" s="39">
        <v>1246062</v>
      </c>
      <c r="F35" s="49">
        <v>58.33</v>
      </c>
      <c r="G35" s="50"/>
      <c r="H35" s="59"/>
      <c r="I35" s="19">
        <f t="shared" si="0"/>
        <v>58.33</v>
      </c>
      <c r="J35" s="50">
        <v>2.61</v>
      </c>
      <c r="K35" s="59">
        <v>4.12</v>
      </c>
      <c r="L35" s="38"/>
      <c r="M35" s="58">
        <v>0.56000000000000005</v>
      </c>
      <c r="N35" s="19">
        <f t="shared" si="1"/>
        <v>65.62</v>
      </c>
      <c r="O35" s="69"/>
    </row>
    <row r="36" spans="1:16" ht="16.5" x14ac:dyDescent="0.25">
      <c r="A36" s="23">
        <v>1821</v>
      </c>
      <c r="B36" s="15" t="s">
        <v>53</v>
      </c>
      <c r="C36" s="34">
        <v>236165441</v>
      </c>
      <c r="D36" s="68">
        <v>456082.5</v>
      </c>
      <c r="E36" s="68">
        <v>14962855</v>
      </c>
      <c r="F36" s="49">
        <v>55</v>
      </c>
      <c r="G36" s="50"/>
      <c r="H36" s="50"/>
      <c r="I36" s="19">
        <f t="shared" si="0"/>
        <v>55</v>
      </c>
      <c r="J36" s="38">
        <v>2.65</v>
      </c>
      <c r="K36" s="38">
        <v>1.71</v>
      </c>
      <c r="L36" s="38"/>
      <c r="M36" s="38"/>
      <c r="N36" s="19">
        <f t="shared" si="1"/>
        <v>59.36</v>
      </c>
      <c r="O36" s="69"/>
    </row>
    <row r="37" spans="1:16" ht="16.5" x14ac:dyDescent="0.25">
      <c r="A37" s="24">
        <v>1900</v>
      </c>
      <c r="B37" s="15" t="s">
        <v>54</v>
      </c>
      <c r="C37" s="34">
        <v>77526780</v>
      </c>
      <c r="D37" s="68">
        <v>107474</v>
      </c>
      <c r="E37" s="68">
        <v>5865955</v>
      </c>
      <c r="F37" s="49">
        <v>45.73</v>
      </c>
      <c r="G37" s="50"/>
      <c r="H37" s="50"/>
      <c r="I37" s="19">
        <f t="shared" si="0"/>
        <v>45.73</v>
      </c>
      <c r="J37" s="38"/>
      <c r="K37" s="38"/>
      <c r="L37" s="38"/>
      <c r="M37" s="38"/>
      <c r="N37" s="19">
        <f t="shared" si="1"/>
        <v>45.73</v>
      </c>
      <c r="O37" s="69"/>
    </row>
    <row r="38" spans="1:16" ht="16.5" x14ac:dyDescent="0.25">
      <c r="A38" s="16">
        <v>2000</v>
      </c>
      <c r="B38" s="15" t="s">
        <v>55</v>
      </c>
      <c r="C38" s="34">
        <v>232939472</v>
      </c>
      <c r="D38" s="68">
        <v>439666.5</v>
      </c>
      <c r="E38" s="68">
        <v>18729329</v>
      </c>
      <c r="F38" s="49">
        <v>44.62</v>
      </c>
      <c r="G38" s="50"/>
      <c r="H38" s="50"/>
      <c r="I38" s="19">
        <f t="shared" si="0"/>
        <v>44.62</v>
      </c>
      <c r="J38" s="38">
        <v>2.33</v>
      </c>
      <c r="K38" s="38">
        <v>1.68</v>
      </c>
      <c r="L38" s="38">
        <v>0.94</v>
      </c>
      <c r="M38" s="38"/>
      <c r="N38" s="19">
        <f t="shared" si="1"/>
        <v>49.569999999999993</v>
      </c>
      <c r="O38" s="69"/>
    </row>
    <row r="39" spans="1:16" ht="16.5" x14ac:dyDescent="0.25">
      <c r="A39" s="16">
        <v>2100</v>
      </c>
      <c r="B39" s="15" t="s">
        <v>56</v>
      </c>
      <c r="C39" s="34">
        <v>131872920</v>
      </c>
      <c r="D39" s="68">
        <v>185605.5</v>
      </c>
      <c r="E39" s="68">
        <v>8135058</v>
      </c>
      <c r="F39" s="49">
        <v>45.21</v>
      </c>
      <c r="G39" s="50"/>
      <c r="H39" s="50"/>
      <c r="I39" s="19">
        <f t="shared" si="0"/>
        <v>45.21</v>
      </c>
      <c r="J39" s="38"/>
      <c r="K39" s="58">
        <v>2.04</v>
      </c>
      <c r="L39" s="38"/>
      <c r="M39" s="38"/>
      <c r="N39" s="19">
        <f t="shared" si="1"/>
        <v>47.25</v>
      </c>
      <c r="O39" s="69"/>
    </row>
    <row r="40" spans="1:16" ht="16.5" x14ac:dyDescent="0.25">
      <c r="A40" s="23">
        <v>2220</v>
      </c>
      <c r="B40" s="15" t="s">
        <v>57</v>
      </c>
      <c r="C40" s="34">
        <v>248307182</v>
      </c>
      <c r="D40" s="68">
        <v>309117</v>
      </c>
      <c r="E40" s="68">
        <v>16796684</v>
      </c>
      <c r="F40" s="49">
        <v>42.15</v>
      </c>
      <c r="G40" s="50"/>
      <c r="H40" s="50"/>
      <c r="I40" s="19">
        <f t="shared" si="0"/>
        <v>42.15</v>
      </c>
      <c r="J40" s="38">
        <v>0.64</v>
      </c>
      <c r="K40" s="38">
        <v>0.72</v>
      </c>
      <c r="L40" s="38"/>
      <c r="M40" s="38"/>
      <c r="N40" s="19">
        <f t="shared" si="1"/>
        <v>43.51</v>
      </c>
      <c r="O40" s="69"/>
    </row>
    <row r="41" spans="1:16" ht="16.5" x14ac:dyDescent="0.25">
      <c r="A41" s="16">
        <v>2300</v>
      </c>
      <c r="B41" s="15" t="s">
        <v>58</v>
      </c>
      <c r="C41" s="34">
        <v>443943992</v>
      </c>
      <c r="D41" s="68">
        <v>614448</v>
      </c>
      <c r="E41" s="68">
        <v>29218038</v>
      </c>
      <c r="F41" s="49">
        <v>36.6</v>
      </c>
      <c r="G41" s="50"/>
      <c r="H41" s="50"/>
      <c r="I41" s="19">
        <f t="shared" si="0"/>
        <v>36.6</v>
      </c>
      <c r="J41" s="38">
        <v>0.57999999999999996</v>
      </c>
      <c r="K41" s="38">
        <v>7.3</v>
      </c>
      <c r="L41" s="38"/>
      <c r="M41" s="38"/>
      <c r="N41" s="19">
        <f t="shared" si="1"/>
        <v>44.48</v>
      </c>
      <c r="O41" s="69"/>
    </row>
    <row r="42" spans="1:16" ht="16.5" x14ac:dyDescent="0.25">
      <c r="A42" s="16">
        <v>2320</v>
      </c>
      <c r="B42" s="15" t="s">
        <v>59</v>
      </c>
      <c r="C42" s="34">
        <v>272806487</v>
      </c>
      <c r="D42" s="68">
        <v>279771</v>
      </c>
      <c r="E42" s="68">
        <v>13961443</v>
      </c>
      <c r="F42" s="49">
        <v>41.98</v>
      </c>
      <c r="G42" s="50"/>
      <c r="H42" s="50"/>
      <c r="I42" s="19">
        <f t="shared" si="0"/>
        <v>41.98</v>
      </c>
      <c r="J42" s="38">
        <v>1.1499999999999999</v>
      </c>
      <c r="K42" s="38"/>
      <c r="L42" s="38"/>
      <c r="M42" s="38"/>
      <c r="N42" s="19">
        <f t="shared" si="1"/>
        <v>43.129999999999995</v>
      </c>
      <c r="O42" s="69"/>
    </row>
    <row r="43" spans="1:16" ht="16.5" x14ac:dyDescent="0.25">
      <c r="A43" s="26">
        <v>2400</v>
      </c>
      <c r="B43" s="15" t="s">
        <v>60</v>
      </c>
      <c r="C43" s="34">
        <v>1144285178</v>
      </c>
      <c r="D43" s="68">
        <v>1812895.5</v>
      </c>
      <c r="E43" s="68">
        <v>80772628</v>
      </c>
      <c r="F43" s="49">
        <v>44.09</v>
      </c>
      <c r="G43" s="50"/>
      <c r="H43" s="50">
        <v>1.17</v>
      </c>
      <c r="I43" s="19">
        <f t="shared" si="0"/>
        <v>45.260000000000005</v>
      </c>
      <c r="J43" s="50">
        <v>2.68</v>
      </c>
      <c r="K43" s="38">
        <v>2.34</v>
      </c>
      <c r="L43" s="38"/>
      <c r="M43" s="38"/>
      <c r="N43" s="19">
        <f t="shared" si="1"/>
        <v>50.28</v>
      </c>
      <c r="O43" s="69"/>
    </row>
    <row r="44" spans="1:16" ht="16.5" x14ac:dyDescent="0.25">
      <c r="A44" s="16">
        <v>2420</v>
      </c>
      <c r="B44" s="15" t="s">
        <v>61</v>
      </c>
      <c r="C44" s="34">
        <v>655329126</v>
      </c>
      <c r="D44" s="68">
        <v>418622</v>
      </c>
      <c r="E44" s="68">
        <v>26491412</v>
      </c>
      <c r="F44" s="49">
        <v>42.21</v>
      </c>
      <c r="G44" s="50"/>
      <c r="H44" s="50"/>
      <c r="I44" s="19">
        <f t="shared" si="0"/>
        <v>42.21</v>
      </c>
      <c r="J44" s="38">
        <v>1.04</v>
      </c>
      <c r="K44" s="38"/>
      <c r="L44" s="38"/>
      <c r="M44" s="38"/>
      <c r="N44" s="19">
        <f t="shared" si="1"/>
        <v>43.25</v>
      </c>
      <c r="O44" s="69"/>
    </row>
    <row r="45" spans="1:16" ht="16.5" x14ac:dyDescent="0.25">
      <c r="A45" s="16">
        <v>2421</v>
      </c>
      <c r="B45" s="15" t="s">
        <v>62</v>
      </c>
      <c r="C45" s="34">
        <v>462502737</v>
      </c>
      <c r="D45" s="68">
        <v>424339</v>
      </c>
      <c r="E45" s="68">
        <v>25801470</v>
      </c>
      <c r="F45" s="49">
        <v>54.39</v>
      </c>
      <c r="G45" s="50"/>
      <c r="H45" s="50"/>
      <c r="I45" s="19">
        <f t="shared" si="0"/>
        <v>54.39</v>
      </c>
      <c r="J45" s="38">
        <v>0.76</v>
      </c>
      <c r="K45" s="38">
        <v>9.6999999999999993</v>
      </c>
      <c r="L45" s="38"/>
      <c r="M45" s="38"/>
      <c r="N45" s="19">
        <f t="shared" si="1"/>
        <v>64.849999999999994</v>
      </c>
      <c r="O45" s="69"/>
    </row>
    <row r="46" spans="1:16" ht="16.5" x14ac:dyDescent="0.25">
      <c r="A46" s="14">
        <v>2422</v>
      </c>
      <c r="B46" s="15" t="s">
        <v>63</v>
      </c>
      <c r="C46" s="34">
        <v>163939358</v>
      </c>
      <c r="D46" s="68">
        <v>318630</v>
      </c>
      <c r="E46" s="68">
        <v>17650383</v>
      </c>
      <c r="F46" s="49">
        <v>55</v>
      </c>
      <c r="G46" s="50"/>
      <c r="H46" s="50"/>
      <c r="I46" s="19">
        <f t="shared" si="0"/>
        <v>55</v>
      </c>
      <c r="J46" s="38">
        <v>3</v>
      </c>
      <c r="K46" s="38">
        <v>7</v>
      </c>
      <c r="L46" s="38"/>
      <c r="M46" s="38"/>
      <c r="N46" s="19">
        <f t="shared" si="1"/>
        <v>65</v>
      </c>
      <c r="O46" s="69"/>
    </row>
    <row r="47" spans="1:16" ht="16.5" x14ac:dyDescent="0.25">
      <c r="A47" s="16">
        <v>2423</v>
      </c>
      <c r="B47" s="15" t="s">
        <v>64</v>
      </c>
      <c r="C47" s="34">
        <v>251121525</v>
      </c>
      <c r="D47" s="68">
        <v>214573.5</v>
      </c>
      <c r="E47" s="68">
        <v>13275489</v>
      </c>
      <c r="F47" s="49">
        <v>50.03</v>
      </c>
      <c r="G47" s="50"/>
      <c r="H47" s="50">
        <v>0.38</v>
      </c>
      <c r="I47" s="19">
        <f t="shared" si="0"/>
        <v>50.410000000000004</v>
      </c>
      <c r="J47" s="38">
        <v>2.4700000000000002</v>
      </c>
      <c r="K47" s="38">
        <v>3.34</v>
      </c>
      <c r="L47" s="38"/>
      <c r="M47" s="38"/>
      <c r="N47" s="19">
        <f t="shared" si="1"/>
        <v>56.22</v>
      </c>
      <c r="O47" s="69"/>
    </row>
    <row r="48" spans="1:16" ht="16.5" x14ac:dyDescent="0.25">
      <c r="A48" s="16">
        <v>2500</v>
      </c>
      <c r="B48" s="15" t="s">
        <v>65</v>
      </c>
      <c r="C48" s="34">
        <f>257960064+144267460+68124062</f>
        <v>470351586</v>
      </c>
      <c r="D48" s="39">
        <v>994599</v>
      </c>
      <c r="E48" s="39">
        <v>32362523</v>
      </c>
      <c r="F48" s="49">
        <v>55</v>
      </c>
      <c r="G48" s="50"/>
      <c r="H48" s="50"/>
      <c r="I48" s="19">
        <f t="shared" si="0"/>
        <v>55</v>
      </c>
      <c r="J48" s="38">
        <v>5.72</v>
      </c>
      <c r="K48" s="38">
        <v>9.9</v>
      </c>
      <c r="L48" s="38"/>
      <c r="M48" s="38"/>
      <c r="N48" s="19">
        <f t="shared" si="1"/>
        <v>70.62</v>
      </c>
      <c r="O48" s="69"/>
      <c r="P48" s="45"/>
    </row>
    <row r="49" spans="1:16" ht="16.5" x14ac:dyDescent="0.25">
      <c r="A49" s="26">
        <v>2520</v>
      </c>
      <c r="B49" s="15" t="s">
        <v>66</v>
      </c>
      <c r="C49" s="34">
        <f>773514725+306853460+187119309</f>
        <v>1267487494</v>
      </c>
      <c r="D49" s="39">
        <v>1541247</v>
      </c>
      <c r="E49" s="39">
        <v>68758208</v>
      </c>
      <c r="F49" s="49">
        <v>65.91</v>
      </c>
      <c r="G49" s="50"/>
      <c r="H49" s="50"/>
      <c r="I49" s="19">
        <f t="shared" si="0"/>
        <v>65.91</v>
      </c>
      <c r="J49" s="38">
        <v>1.89</v>
      </c>
      <c r="K49" s="38">
        <v>18.93</v>
      </c>
      <c r="L49" s="38"/>
      <c r="M49" s="38"/>
      <c r="N49" s="19">
        <f t="shared" si="1"/>
        <v>86.72999999999999</v>
      </c>
      <c r="O49" s="69"/>
      <c r="P49" s="45"/>
    </row>
    <row r="50" spans="1:16" ht="16.5" x14ac:dyDescent="0.25">
      <c r="A50" s="26">
        <v>2521</v>
      </c>
      <c r="B50" s="15" t="s">
        <v>67</v>
      </c>
      <c r="C50" s="34">
        <f>198507378+78320381+46894141</f>
        <v>323721900</v>
      </c>
      <c r="D50" s="39">
        <v>655539</v>
      </c>
      <c r="E50" s="39">
        <v>21375611</v>
      </c>
      <c r="F50" s="49">
        <v>52.77</v>
      </c>
      <c r="G50" s="50">
        <v>7.0000000000000007E-2</v>
      </c>
      <c r="H50" s="50"/>
      <c r="I50" s="19">
        <f t="shared" si="0"/>
        <v>52.84</v>
      </c>
      <c r="J50" s="38">
        <v>1</v>
      </c>
      <c r="K50" s="38">
        <v>14.1</v>
      </c>
      <c r="L50" s="38"/>
      <c r="M50" s="38"/>
      <c r="N50" s="19">
        <f t="shared" si="1"/>
        <v>67.94</v>
      </c>
      <c r="O50" s="69"/>
      <c r="P50" s="45"/>
    </row>
    <row r="51" spans="1:16" ht="16.5" x14ac:dyDescent="0.25">
      <c r="A51" s="16">
        <v>2611</v>
      </c>
      <c r="B51" s="15" t="s">
        <v>68</v>
      </c>
      <c r="C51" s="34">
        <v>131551036</v>
      </c>
      <c r="D51" s="39">
        <v>115206</v>
      </c>
      <c r="E51" s="39">
        <v>8401680</v>
      </c>
      <c r="F51" s="49">
        <v>55</v>
      </c>
      <c r="G51" s="50"/>
      <c r="H51" s="50"/>
      <c r="I51" s="19">
        <f t="shared" si="0"/>
        <v>55</v>
      </c>
      <c r="J51" s="38"/>
      <c r="K51" s="38">
        <v>0.86</v>
      </c>
      <c r="L51" s="38"/>
      <c r="M51" s="38"/>
      <c r="N51" s="19">
        <f t="shared" si="1"/>
        <v>55.86</v>
      </c>
      <c r="O51" s="69"/>
    </row>
    <row r="52" spans="1:16" ht="16.5" x14ac:dyDescent="0.25">
      <c r="A52" s="16">
        <v>2700</v>
      </c>
      <c r="B52" s="15" t="s">
        <v>69</v>
      </c>
      <c r="C52" s="34">
        <v>87340858</v>
      </c>
      <c r="D52" s="39">
        <v>73465.5</v>
      </c>
      <c r="E52" s="39">
        <v>5516839</v>
      </c>
      <c r="F52" s="49">
        <v>37.26</v>
      </c>
      <c r="G52" s="50"/>
      <c r="H52" s="50"/>
      <c r="I52" s="19">
        <f t="shared" si="0"/>
        <v>37.26</v>
      </c>
      <c r="J52" s="38"/>
      <c r="K52" s="38"/>
      <c r="L52" s="38"/>
      <c r="M52" s="38"/>
      <c r="N52" s="19">
        <f t="shared" si="1"/>
        <v>37.26</v>
      </c>
      <c r="O52" s="69"/>
    </row>
    <row r="53" spans="1:16" ht="16.5" x14ac:dyDescent="0.25">
      <c r="A53" s="16">
        <v>2900</v>
      </c>
      <c r="B53" s="15" t="s">
        <v>70</v>
      </c>
      <c r="C53" s="34">
        <v>179328233</v>
      </c>
      <c r="D53" s="39">
        <v>422884</v>
      </c>
      <c r="E53" s="39">
        <v>19216283</v>
      </c>
      <c r="F53" s="49">
        <v>47.85</v>
      </c>
      <c r="G53" s="50"/>
      <c r="H53" s="50"/>
      <c r="I53" s="19">
        <f t="shared" si="0"/>
        <v>47.85</v>
      </c>
      <c r="J53" s="38">
        <v>2.35</v>
      </c>
      <c r="K53" s="38"/>
      <c r="L53" s="38">
        <v>1.3</v>
      </c>
      <c r="M53" s="38"/>
      <c r="N53" s="19">
        <f t="shared" si="1"/>
        <v>51.5</v>
      </c>
      <c r="O53" s="69"/>
    </row>
    <row r="54" spans="1:16" ht="16.5" x14ac:dyDescent="0.25">
      <c r="A54" s="16">
        <v>3000</v>
      </c>
      <c r="B54" s="15" t="s">
        <v>71</v>
      </c>
      <c r="C54" s="34">
        <f>322894857+13090694+67406338+1979523+365293+204031604</f>
        <v>609768309</v>
      </c>
      <c r="D54" s="39">
        <v>1058124</v>
      </c>
      <c r="E54" s="39">
        <v>41819311</v>
      </c>
      <c r="F54" s="49">
        <v>54.88</v>
      </c>
      <c r="G54" s="50"/>
      <c r="H54" s="50"/>
      <c r="I54" s="19">
        <f t="shared" si="0"/>
        <v>54.88</v>
      </c>
      <c r="J54" s="38">
        <v>2.4300000000000002</v>
      </c>
      <c r="K54" s="38"/>
      <c r="L54" s="38"/>
      <c r="M54" s="38"/>
      <c r="N54" s="19">
        <f t="shared" si="1"/>
        <v>57.31</v>
      </c>
      <c r="O54" s="69"/>
    </row>
    <row r="55" spans="1:16" ht="16.5" x14ac:dyDescent="0.25">
      <c r="A55" s="14">
        <v>3020</v>
      </c>
      <c r="B55" s="15" t="s">
        <v>72</v>
      </c>
      <c r="C55" s="34">
        <f>98446399+33467479+14522879+278309+126370+36659451</f>
        <v>183500887</v>
      </c>
      <c r="D55" s="39">
        <v>196137</v>
      </c>
      <c r="E55" s="39">
        <v>16980274</v>
      </c>
      <c r="F55" s="49">
        <v>55</v>
      </c>
      <c r="G55" s="50"/>
      <c r="H55" s="50"/>
      <c r="I55" s="19">
        <f t="shared" si="0"/>
        <v>55</v>
      </c>
      <c r="J55" s="38">
        <v>3</v>
      </c>
      <c r="K55" s="38"/>
      <c r="L55" s="38">
        <v>0.7</v>
      </c>
      <c r="M55" s="38"/>
      <c r="N55" s="19">
        <f t="shared" si="1"/>
        <v>58.7</v>
      </c>
      <c r="O55" s="69"/>
    </row>
    <row r="56" spans="1:16" ht="16.5" x14ac:dyDescent="0.25">
      <c r="A56" s="14">
        <v>3021</v>
      </c>
      <c r="B56" s="15" t="s">
        <v>73</v>
      </c>
      <c r="C56" s="34">
        <f>290053533+13436584+45583513+134109+265480+12861683</f>
        <v>362334902</v>
      </c>
      <c r="D56" s="39">
        <v>756945</v>
      </c>
      <c r="E56" s="39">
        <v>28578297</v>
      </c>
      <c r="F56" s="49">
        <v>55</v>
      </c>
      <c r="G56" s="50"/>
      <c r="H56" s="50"/>
      <c r="I56" s="19">
        <f t="shared" si="0"/>
        <v>55</v>
      </c>
      <c r="J56" s="38">
        <v>2.85</v>
      </c>
      <c r="K56" s="38">
        <v>8.36</v>
      </c>
      <c r="L56" s="38"/>
      <c r="M56" s="38">
        <v>0.14000000000000001</v>
      </c>
      <c r="N56" s="19">
        <f t="shared" si="1"/>
        <v>66.350000000000009</v>
      </c>
      <c r="O56" s="69"/>
    </row>
    <row r="57" spans="1:16" ht="16.5" x14ac:dyDescent="0.25">
      <c r="A57" s="16">
        <v>3022</v>
      </c>
      <c r="B57" s="15" t="s">
        <v>74</v>
      </c>
      <c r="C57" s="34">
        <f>290806190+674530842+36422319+295301+2960541+51322269</f>
        <v>1056337462</v>
      </c>
      <c r="D57" s="39">
        <v>559275</v>
      </c>
      <c r="E57" s="39">
        <v>24630686</v>
      </c>
      <c r="F57" s="49">
        <v>45.05</v>
      </c>
      <c r="G57" s="50"/>
      <c r="H57" s="50"/>
      <c r="I57" s="19">
        <f t="shared" si="0"/>
        <v>45.05</v>
      </c>
      <c r="J57" s="38">
        <v>2.65</v>
      </c>
      <c r="K57" s="38"/>
      <c r="L57" s="38"/>
      <c r="M57" s="38"/>
      <c r="N57" s="19">
        <f t="shared" si="1"/>
        <v>47.699999999999996</v>
      </c>
      <c r="O57" s="69"/>
    </row>
    <row r="58" spans="1:16" ht="16.5" x14ac:dyDescent="0.25">
      <c r="A58" s="16">
        <v>3111</v>
      </c>
      <c r="B58" s="15" t="s">
        <v>75</v>
      </c>
      <c r="C58" s="34">
        <v>89187358</v>
      </c>
      <c r="D58" s="39">
        <v>82377.5</v>
      </c>
      <c r="E58" s="39">
        <v>6214941</v>
      </c>
      <c r="F58" s="49">
        <v>55</v>
      </c>
      <c r="G58" s="50"/>
      <c r="H58" s="50"/>
      <c r="I58" s="19">
        <f t="shared" si="0"/>
        <v>55</v>
      </c>
      <c r="J58" s="38"/>
      <c r="K58" s="38">
        <v>11.36</v>
      </c>
      <c r="L58" s="38"/>
      <c r="M58" s="38"/>
      <c r="N58" s="19">
        <f t="shared" si="1"/>
        <v>66.36</v>
      </c>
      <c r="O58" s="69"/>
    </row>
    <row r="59" spans="1:16" ht="16.5" x14ac:dyDescent="0.25">
      <c r="A59" s="16">
        <v>3112</v>
      </c>
      <c r="B59" s="15" t="s">
        <v>76</v>
      </c>
      <c r="C59" s="34">
        <v>118246587</v>
      </c>
      <c r="D59" s="39">
        <v>155072.5</v>
      </c>
      <c r="E59" s="39">
        <v>7622046</v>
      </c>
      <c r="F59" s="49">
        <v>45.62</v>
      </c>
      <c r="G59" s="50"/>
      <c r="H59" s="50"/>
      <c r="I59" s="19">
        <f t="shared" si="0"/>
        <v>45.62</v>
      </c>
      <c r="J59" s="38"/>
      <c r="K59" s="38">
        <v>1.7</v>
      </c>
      <c r="L59" s="38"/>
      <c r="M59" s="38"/>
      <c r="N59" s="19">
        <f t="shared" si="1"/>
        <v>47.32</v>
      </c>
      <c r="O59" s="69"/>
    </row>
    <row r="60" spans="1:16" ht="16.5" x14ac:dyDescent="0.25">
      <c r="A60" s="26">
        <v>3200</v>
      </c>
      <c r="B60" s="15" t="s">
        <v>77</v>
      </c>
      <c r="C60" s="34">
        <v>55794.41</v>
      </c>
      <c r="D60" s="39">
        <v>65517</v>
      </c>
      <c r="E60" s="39">
        <v>5162761</v>
      </c>
      <c r="F60" s="49">
        <v>49.89</v>
      </c>
      <c r="G60" s="50"/>
      <c r="H60" s="50"/>
      <c r="I60" s="19">
        <f t="shared" si="0"/>
        <v>49.89</v>
      </c>
      <c r="J60" s="38">
        <v>1.94</v>
      </c>
      <c r="K60" s="38"/>
      <c r="L60" s="38">
        <v>5.66</v>
      </c>
      <c r="M60" s="38"/>
      <c r="N60" s="19">
        <f t="shared" si="1"/>
        <v>57.489999999999995</v>
      </c>
      <c r="O60" s="69"/>
      <c r="P60" s="45"/>
    </row>
    <row r="61" spans="1:16" ht="16.5" x14ac:dyDescent="0.25">
      <c r="A61" s="16">
        <v>3300</v>
      </c>
      <c r="B61" s="15" t="s">
        <v>78</v>
      </c>
      <c r="C61" s="34">
        <v>109022991</v>
      </c>
      <c r="D61" s="39">
        <v>143264.5</v>
      </c>
      <c r="E61" s="39">
        <v>10800196</v>
      </c>
      <c r="F61" s="49">
        <v>52.62</v>
      </c>
      <c r="G61" s="50"/>
      <c r="H61" s="50"/>
      <c r="I61" s="19">
        <f t="shared" si="0"/>
        <v>52.62</v>
      </c>
      <c r="J61" s="38">
        <v>2.15</v>
      </c>
      <c r="K61" s="38"/>
      <c r="L61" s="38"/>
      <c r="M61" s="60"/>
      <c r="N61" s="19">
        <f t="shared" si="1"/>
        <v>54.769999999999996</v>
      </c>
      <c r="O61" s="69"/>
    </row>
    <row r="62" spans="1:16" ht="16.5" x14ac:dyDescent="0.25">
      <c r="A62" s="16">
        <v>3400</v>
      </c>
      <c r="B62" s="15" t="s">
        <v>79</v>
      </c>
      <c r="C62" s="34">
        <v>408369697</v>
      </c>
      <c r="D62" s="39">
        <v>759780</v>
      </c>
      <c r="E62" s="39">
        <v>36809028</v>
      </c>
      <c r="F62" s="49">
        <v>55</v>
      </c>
      <c r="G62" s="50"/>
      <c r="H62" s="50"/>
      <c r="I62" s="19">
        <f t="shared" si="0"/>
        <v>55</v>
      </c>
      <c r="J62" s="38">
        <v>1.45</v>
      </c>
      <c r="K62" s="38">
        <v>8.25</v>
      </c>
      <c r="L62" s="38">
        <v>0.75</v>
      </c>
      <c r="M62" s="38"/>
      <c r="N62" s="19">
        <f t="shared" si="1"/>
        <v>65.45</v>
      </c>
      <c r="O62" s="69"/>
    </row>
    <row r="63" spans="1:16" ht="16.5" x14ac:dyDescent="0.25">
      <c r="A63" s="16">
        <v>3420</v>
      </c>
      <c r="B63" s="15" t="s">
        <v>80</v>
      </c>
      <c r="C63" s="34">
        <v>239928276</v>
      </c>
      <c r="D63" s="39">
        <v>156803</v>
      </c>
      <c r="E63" s="39">
        <v>9399887</v>
      </c>
      <c r="F63" s="49">
        <v>55</v>
      </c>
      <c r="G63" s="50"/>
      <c r="H63" s="50"/>
      <c r="I63" s="19">
        <f t="shared" si="0"/>
        <v>55</v>
      </c>
      <c r="J63" s="38">
        <v>2.41</v>
      </c>
      <c r="K63" s="38">
        <v>9.48</v>
      </c>
      <c r="L63" s="38"/>
      <c r="M63" s="38"/>
      <c r="N63" s="19">
        <f t="shared" si="1"/>
        <v>66.89</v>
      </c>
      <c r="O63" s="69"/>
    </row>
    <row r="64" spans="1:16" ht="16.5" x14ac:dyDescent="0.25">
      <c r="A64" s="16">
        <v>3500</v>
      </c>
      <c r="B64" s="15" t="s">
        <v>81</v>
      </c>
      <c r="C64" s="34">
        <v>306246570</v>
      </c>
      <c r="D64" s="39">
        <v>101523</v>
      </c>
      <c r="E64" s="39">
        <v>7493272</v>
      </c>
      <c r="F64" s="49">
        <v>34.729999999999997</v>
      </c>
      <c r="G64" s="50"/>
      <c r="H64" s="50"/>
      <c r="I64" s="19">
        <f t="shared" si="0"/>
        <v>34.729999999999997</v>
      </c>
      <c r="J64" s="38"/>
      <c r="K64" s="38"/>
      <c r="L64" s="38">
        <v>4.08</v>
      </c>
      <c r="M64" s="38"/>
      <c r="N64" s="19">
        <f t="shared" si="1"/>
        <v>38.809999999999995</v>
      </c>
      <c r="O64" s="69"/>
      <c r="P64" s="45"/>
    </row>
    <row r="65" spans="1:16" ht="16.5" x14ac:dyDescent="0.25">
      <c r="A65" s="16">
        <v>3600</v>
      </c>
      <c r="B65" s="15" t="s">
        <v>82</v>
      </c>
      <c r="C65" s="34">
        <v>188910482</v>
      </c>
      <c r="D65" s="39">
        <v>407360.5</v>
      </c>
      <c r="E65" s="39">
        <v>13215381</v>
      </c>
      <c r="F65" s="49">
        <v>55</v>
      </c>
      <c r="G65" s="50"/>
      <c r="H65" s="50"/>
      <c r="I65" s="19">
        <f t="shared" si="0"/>
        <v>55</v>
      </c>
      <c r="J65" s="38">
        <v>3</v>
      </c>
      <c r="K65" s="38">
        <v>10.7</v>
      </c>
      <c r="L65" s="38"/>
      <c r="M65" s="38"/>
      <c r="N65" s="19">
        <f t="shared" si="1"/>
        <v>68.7</v>
      </c>
      <c r="O65" s="69"/>
    </row>
    <row r="66" spans="1:16" ht="16.5" x14ac:dyDescent="0.25">
      <c r="A66" s="16">
        <v>3620</v>
      </c>
      <c r="B66" s="15" t="s">
        <v>83</v>
      </c>
      <c r="C66" s="34">
        <v>662834081</v>
      </c>
      <c r="D66" s="39">
        <v>556706</v>
      </c>
      <c r="E66" s="39">
        <v>19565205</v>
      </c>
      <c r="F66" s="49">
        <v>51.83</v>
      </c>
      <c r="G66" s="50"/>
      <c r="H66" s="50"/>
      <c r="I66" s="19">
        <f t="shared" si="0"/>
        <v>51.83</v>
      </c>
      <c r="J66" s="50">
        <v>1.25</v>
      </c>
      <c r="K66" s="38">
        <v>8.43</v>
      </c>
      <c r="L66" s="38"/>
      <c r="M66" s="38"/>
      <c r="N66" s="19">
        <f t="shared" si="1"/>
        <v>61.51</v>
      </c>
      <c r="O66" s="69"/>
    </row>
    <row r="67" spans="1:16" ht="16.5" x14ac:dyDescent="0.25">
      <c r="A67" s="44">
        <v>3700</v>
      </c>
      <c r="B67" s="15" t="s">
        <v>84</v>
      </c>
      <c r="C67" s="34">
        <f>741653922+41313138</f>
        <v>782967060</v>
      </c>
      <c r="D67" s="39">
        <f>1265480.5+34434.5</f>
        <v>1299915</v>
      </c>
      <c r="E67" s="39">
        <f>48604790+2536756</f>
        <v>51141546</v>
      </c>
      <c r="F67" s="49">
        <v>52</v>
      </c>
      <c r="G67" s="50"/>
      <c r="H67" s="50"/>
      <c r="I67" s="19">
        <f t="shared" si="0"/>
        <v>52</v>
      </c>
      <c r="J67" s="38">
        <v>3</v>
      </c>
      <c r="K67" s="38">
        <v>5.5</v>
      </c>
      <c r="L67" s="38"/>
      <c r="M67" s="38"/>
      <c r="N67" s="19">
        <f t="shared" si="1"/>
        <v>60.5</v>
      </c>
      <c r="O67" s="69"/>
    </row>
    <row r="68" spans="1:16" ht="16.5" x14ac:dyDescent="0.25">
      <c r="A68" s="44">
        <v>3700</v>
      </c>
      <c r="B68" s="15" t="s">
        <v>85</v>
      </c>
      <c r="C68" s="34">
        <v>14312921</v>
      </c>
      <c r="D68" s="39">
        <v>25268</v>
      </c>
      <c r="E68" s="39">
        <v>1726372</v>
      </c>
      <c r="F68" s="49">
        <v>49.12</v>
      </c>
      <c r="G68" s="50"/>
      <c r="H68" s="50"/>
      <c r="I68" s="19">
        <f t="shared" si="0"/>
        <v>49.12</v>
      </c>
      <c r="J68" s="38"/>
      <c r="K68" s="38"/>
      <c r="L68" s="38"/>
      <c r="M68" s="38"/>
      <c r="N68" s="19">
        <f t="shared" si="1"/>
        <v>49.12</v>
      </c>
      <c r="O68" s="69"/>
    </row>
    <row r="69" spans="1:16" ht="16.5" x14ac:dyDescent="0.25">
      <c r="A69" s="16">
        <v>3800</v>
      </c>
      <c r="B69" s="15" t="s">
        <v>86</v>
      </c>
      <c r="C69" s="51">
        <v>348871339</v>
      </c>
      <c r="D69" s="39">
        <v>711137.5</v>
      </c>
      <c r="E69" s="39">
        <v>31716323</v>
      </c>
      <c r="F69" s="49">
        <v>55</v>
      </c>
      <c r="G69" s="50"/>
      <c r="H69" s="50"/>
      <c r="I69" s="19">
        <f t="shared" si="0"/>
        <v>55</v>
      </c>
      <c r="J69" s="38">
        <v>3</v>
      </c>
      <c r="K69" s="38"/>
      <c r="L69" s="38"/>
      <c r="M69" s="38"/>
      <c r="N69" s="19">
        <f t="shared" ref="N69:N132" si="2">SUM(I69:M69)</f>
        <v>58</v>
      </c>
      <c r="O69" s="69"/>
    </row>
    <row r="70" spans="1:16" ht="16.5" x14ac:dyDescent="0.25">
      <c r="A70" s="16">
        <v>3820</v>
      </c>
      <c r="B70" s="15" t="s">
        <v>87</v>
      </c>
      <c r="C70" s="51">
        <v>383240101</v>
      </c>
      <c r="D70" s="39">
        <v>379895</v>
      </c>
      <c r="E70" s="39">
        <v>19879809</v>
      </c>
      <c r="F70" s="49">
        <v>55</v>
      </c>
      <c r="G70" s="50"/>
      <c r="H70" s="50"/>
      <c r="I70" s="19">
        <f t="shared" si="0"/>
        <v>55</v>
      </c>
      <c r="J70" s="38">
        <v>1.5</v>
      </c>
      <c r="K70" s="38">
        <v>4.9400000000000004</v>
      </c>
      <c r="L70" s="38">
        <v>0.66</v>
      </c>
      <c r="M70" s="38"/>
      <c r="N70" s="19">
        <f t="shared" si="2"/>
        <v>62.099999999999994</v>
      </c>
      <c r="O70" s="69"/>
    </row>
    <row r="71" spans="1:16" ht="16.5" x14ac:dyDescent="0.25">
      <c r="A71" s="16">
        <v>3900</v>
      </c>
      <c r="B71" s="15" t="s">
        <v>88</v>
      </c>
      <c r="C71" s="51">
        <v>132185499</v>
      </c>
      <c r="D71" s="39">
        <v>192760.5</v>
      </c>
      <c r="E71" s="39">
        <v>10717958</v>
      </c>
      <c r="F71" s="49">
        <v>54</v>
      </c>
      <c r="G71" s="50"/>
      <c r="H71" s="50"/>
      <c r="I71" s="19">
        <f t="shared" ref="I71:I134" si="3">SUM(F71:H71)</f>
        <v>54</v>
      </c>
      <c r="J71" s="38">
        <v>1.87</v>
      </c>
      <c r="K71" s="38"/>
      <c r="L71" s="38"/>
      <c r="M71" s="38"/>
      <c r="N71" s="19">
        <f t="shared" si="2"/>
        <v>55.87</v>
      </c>
      <c r="O71" s="69"/>
    </row>
    <row r="72" spans="1:16" ht="16.5" x14ac:dyDescent="0.25">
      <c r="A72" s="16">
        <v>4000</v>
      </c>
      <c r="B72" s="15" t="s">
        <v>89</v>
      </c>
      <c r="C72" s="51">
        <v>139826591</v>
      </c>
      <c r="D72" s="39">
        <v>279206</v>
      </c>
      <c r="E72" s="39">
        <v>14052246</v>
      </c>
      <c r="F72" s="49">
        <v>43.3</v>
      </c>
      <c r="G72" s="50"/>
      <c r="H72" s="50"/>
      <c r="I72" s="19">
        <f t="shared" si="3"/>
        <v>43.3</v>
      </c>
      <c r="J72" s="38">
        <v>3</v>
      </c>
      <c r="K72" s="38"/>
      <c r="L72" s="38"/>
      <c r="M72" s="38"/>
      <c r="N72" s="19">
        <f t="shared" si="2"/>
        <v>46.3</v>
      </c>
      <c r="O72" s="69"/>
      <c r="P72" s="45"/>
    </row>
    <row r="73" spans="1:16" ht="16.5" x14ac:dyDescent="0.25">
      <c r="A73" s="16">
        <v>4100</v>
      </c>
      <c r="B73" s="15" t="s">
        <v>90</v>
      </c>
      <c r="C73" s="51">
        <v>397235359</v>
      </c>
      <c r="D73" s="39">
        <v>788319.5</v>
      </c>
      <c r="E73" s="39">
        <v>28492404</v>
      </c>
      <c r="F73" s="49">
        <v>55</v>
      </c>
      <c r="G73" s="50"/>
      <c r="H73" s="50"/>
      <c r="I73" s="19">
        <f t="shared" si="3"/>
        <v>55</v>
      </c>
      <c r="J73" s="50">
        <v>3</v>
      </c>
      <c r="K73" s="50">
        <v>7.5</v>
      </c>
      <c r="L73" s="50"/>
      <c r="M73" s="38"/>
      <c r="N73" s="19">
        <f t="shared" si="2"/>
        <v>65.5</v>
      </c>
      <c r="O73" s="69"/>
      <c r="P73" s="66"/>
    </row>
    <row r="74" spans="1:16" ht="16.5" x14ac:dyDescent="0.25">
      <c r="A74" s="44">
        <v>4111</v>
      </c>
      <c r="B74" s="15" t="s">
        <v>91</v>
      </c>
      <c r="C74" s="51">
        <v>27604530</v>
      </c>
      <c r="D74" s="39">
        <v>38528</v>
      </c>
      <c r="E74" s="39">
        <v>1995269</v>
      </c>
      <c r="F74" s="49">
        <v>54</v>
      </c>
      <c r="G74" s="50"/>
      <c r="H74" s="50"/>
      <c r="I74" s="19">
        <f t="shared" si="3"/>
        <v>54</v>
      </c>
      <c r="J74" s="38">
        <v>2.75</v>
      </c>
      <c r="K74" s="38"/>
      <c r="L74" s="38">
        <v>1.63</v>
      </c>
      <c r="M74" s="38"/>
      <c r="N74" s="19">
        <f t="shared" si="2"/>
        <v>58.38</v>
      </c>
      <c r="O74" s="69"/>
    </row>
    <row r="75" spans="1:16" ht="16.5" x14ac:dyDescent="0.25">
      <c r="A75" s="44">
        <v>4111</v>
      </c>
      <c r="B75" s="15" t="s">
        <v>92</v>
      </c>
      <c r="C75" s="51">
        <v>20704677</v>
      </c>
      <c r="D75" s="39">
        <v>54940.5</v>
      </c>
      <c r="E75" s="39">
        <v>2634021</v>
      </c>
      <c r="F75" s="49">
        <v>55</v>
      </c>
      <c r="G75" s="50"/>
      <c r="H75" s="50"/>
      <c r="I75" s="19">
        <f t="shared" si="3"/>
        <v>55</v>
      </c>
      <c r="J75" s="38">
        <v>2.75</v>
      </c>
      <c r="K75" s="38"/>
      <c r="L75" s="38">
        <v>0.7</v>
      </c>
      <c r="M75" s="38"/>
      <c r="N75" s="19">
        <f t="shared" si="2"/>
        <v>58.45</v>
      </c>
      <c r="O75" s="69"/>
    </row>
    <row r="76" spans="1:16" ht="16.5" x14ac:dyDescent="0.25">
      <c r="A76" s="16">
        <v>4120</v>
      </c>
      <c r="B76" s="15" t="s">
        <v>93</v>
      </c>
      <c r="C76" s="52">
        <v>609859840</v>
      </c>
      <c r="D76" s="39">
        <v>781263.5</v>
      </c>
      <c r="E76" s="39">
        <v>33009240</v>
      </c>
      <c r="F76" s="49">
        <v>55</v>
      </c>
      <c r="G76" s="50"/>
      <c r="H76" s="50"/>
      <c r="I76" s="19">
        <f t="shared" si="3"/>
        <v>55</v>
      </c>
      <c r="J76" s="50">
        <v>3</v>
      </c>
      <c r="K76" s="50">
        <v>6.1</v>
      </c>
      <c r="L76" s="38"/>
      <c r="M76" s="38"/>
      <c r="N76" s="19">
        <f t="shared" si="2"/>
        <v>64.099999999999994</v>
      </c>
      <c r="O76" s="69"/>
    </row>
    <row r="77" spans="1:16" ht="16.5" x14ac:dyDescent="0.25">
      <c r="A77" s="21">
        <v>4211</v>
      </c>
      <c r="B77" s="65" t="s">
        <v>94</v>
      </c>
      <c r="C77" s="53">
        <v>301127197</v>
      </c>
      <c r="D77" s="39">
        <v>296979</v>
      </c>
      <c r="E77" s="39">
        <v>14394328</v>
      </c>
      <c r="F77" s="49">
        <v>42.55</v>
      </c>
      <c r="G77" s="50"/>
      <c r="H77" s="50"/>
      <c r="I77" s="19">
        <f t="shared" si="3"/>
        <v>42.55</v>
      </c>
      <c r="J77" s="38">
        <v>1.47</v>
      </c>
      <c r="K77" s="38"/>
      <c r="L77" s="38"/>
      <c r="M77" s="38"/>
      <c r="N77" s="19">
        <f t="shared" si="2"/>
        <v>44.019999999999996</v>
      </c>
      <c r="O77" s="69"/>
    </row>
    <row r="78" spans="1:16" ht="16.5" x14ac:dyDescent="0.25">
      <c r="A78" s="26">
        <v>4300</v>
      </c>
      <c r="B78" s="15" t="s">
        <v>95</v>
      </c>
      <c r="C78" s="54">
        <v>123221057</v>
      </c>
      <c r="D78" s="39">
        <v>295788.5</v>
      </c>
      <c r="E78" s="39">
        <v>13054889</v>
      </c>
      <c r="F78" s="49">
        <v>47.8</v>
      </c>
      <c r="G78" s="50"/>
      <c r="H78" s="50"/>
      <c r="I78" s="19">
        <f t="shared" si="3"/>
        <v>47.8</v>
      </c>
      <c r="J78" s="38"/>
      <c r="K78" s="38">
        <v>2.4500000000000002</v>
      </c>
      <c r="L78" s="38"/>
      <c r="M78" s="38"/>
      <c r="N78" s="19">
        <f t="shared" si="2"/>
        <v>50.25</v>
      </c>
      <c r="O78" s="69"/>
      <c r="P78" s="45"/>
    </row>
    <row r="79" spans="1:16" ht="16.5" x14ac:dyDescent="0.25">
      <c r="A79" s="26">
        <v>4320</v>
      </c>
      <c r="B79" s="15" t="s">
        <v>96</v>
      </c>
      <c r="C79" s="51">
        <v>229152699</v>
      </c>
      <c r="D79" s="39">
        <v>281499</v>
      </c>
      <c r="E79" s="39">
        <v>15462618</v>
      </c>
      <c r="F79" s="49">
        <v>44.07</v>
      </c>
      <c r="G79" s="50"/>
      <c r="H79" s="50"/>
      <c r="I79" s="19">
        <f t="shared" si="3"/>
        <v>44.07</v>
      </c>
      <c r="J79" s="50">
        <v>1.95</v>
      </c>
      <c r="K79" s="50">
        <v>2.5</v>
      </c>
      <c r="L79" s="38">
        <v>0.76</v>
      </c>
      <c r="M79" s="38"/>
      <c r="N79" s="19">
        <f t="shared" si="2"/>
        <v>49.28</v>
      </c>
      <c r="O79" s="69"/>
      <c r="P79" s="45"/>
    </row>
    <row r="80" spans="1:16" ht="16.5" x14ac:dyDescent="0.25">
      <c r="A80" s="16">
        <v>4400</v>
      </c>
      <c r="B80" s="15" t="s">
        <v>97</v>
      </c>
      <c r="C80" s="51">
        <v>602468734</v>
      </c>
      <c r="D80" s="39">
        <v>546894.5</v>
      </c>
      <c r="E80" s="39">
        <v>22796273</v>
      </c>
      <c r="F80" s="49">
        <v>37.96</v>
      </c>
      <c r="G80" s="50"/>
      <c r="H80" s="50"/>
      <c r="I80" s="19">
        <f t="shared" si="3"/>
        <v>37.96</v>
      </c>
      <c r="J80" s="38">
        <v>2.96</v>
      </c>
      <c r="K80" s="38">
        <v>6.7</v>
      </c>
      <c r="L80" s="38">
        <v>3.76</v>
      </c>
      <c r="M80" s="38"/>
      <c r="N80" s="19">
        <f t="shared" si="2"/>
        <v>51.38</v>
      </c>
      <c r="O80" s="69"/>
    </row>
    <row r="81" spans="1:15" ht="16.5" x14ac:dyDescent="0.25">
      <c r="A81" s="16">
        <v>4420</v>
      </c>
      <c r="B81" s="15" t="s">
        <v>98</v>
      </c>
      <c r="C81" s="51">
        <v>226893051</v>
      </c>
      <c r="D81" s="39">
        <v>296815</v>
      </c>
      <c r="E81" s="39">
        <v>18416955</v>
      </c>
      <c r="F81" s="49">
        <v>53.25</v>
      </c>
      <c r="G81" s="50"/>
      <c r="H81" s="50"/>
      <c r="I81" s="19">
        <f t="shared" si="3"/>
        <v>53.25</v>
      </c>
      <c r="J81" s="38">
        <v>1.23</v>
      </c>
      <c r="K81" s="38">
        <v>11.85</v>
      </c>
      <c r="L81" s="38"/>
      <c r="M81" s="38"/>
      <c r="N81" s="19">
        <f t="shared" si="2"/>
        <v>66.33</v>
      </c>
      <c r="O81" s="69"/>
    </row>
    <row r="82" spans="1:15" ht="16.5" x14ac:dyDescent="0.25">
      <c r="A82" s="16">
        <v>4500</v>
      </c>
      <c r="B82" s="15" t="s">
        <v>99</v>
      </c>
      <c r="C82" s="51">
        <v>1672558934</v>
      </c>
      <c r="D82" s="39">
        <v>2503260</v>
      </c>
      <c r="E82" s="39">
        <v>68500725</v>
      </c>
      <c r="F82" s="49">
        <v>49.55</v>
      </c>
      <c r="G82" s="50"/>
      <c r="H82" s="50"/>
      <c r="I82" s="19">
        <f t="shared" si="3"/>
        <v>49.55</v>
      </c>
      <c r="J82" s="38"/>
      <c r="K82" s="38">
        <v>5</v>
      </c>
      <c r="L82" s="38"/>
      <c r="M82" s="38"/>
      <c r="N82" s="19">
        <f t="shared" si="2"/>
        <v>54.55</v>
      </c>
      <c r="O82" s="69"/>
    </row>
    <row r="83" spans="1:15" ht="16.5" x14ac:dyDescent="0.25">
      <c r="A83" s="16">
        <v>4520</v>
      </c>
      <c r="B83" s="15" t="s">
        <v>100</v>
      </c>
      <c r="C83" s="51">
        <v>390630388</v>
      </c>
      <c r="D83" s="39">
        <v>257518.5</v>
      </c>
      <c r="E83" s="39">
        <v>12211112</v>
      </c>
      <c r="F83" s="49">
        <v>41.03</v>
      </c>
      <c r="G83" s="50"/>
      <c r="H83" s="50"/>
      <c r="I83" s="19">
        <f t="shared" si="3"/>
        <v>41.03</v>
      </c>
      <c r="J83" s="38"/>
      <c r="K83" s="38">
        <v>11.25</v>
      </c>
      <c r="L83" s="38"/>
      <c r="M83" s="38"/>
      <c r="N83" s="19">
        <f t="shared" si="2"/>
        <v>52.28</v>
      </c>
      <c r="O83" s="69"/>
    </row>
    <row r="84" spans="1:15" ht="16.5" x14ac:dyDescent="0.25">
      <c r="A84" s="16">
        <v>4600</v>
      </c>
      <c r="B84" s="15" t="s">
        <v>101</v>
      </c>
      <c r="C84" s="51">
        <v>101958474</v>
      </c>
      <c r="D84" s="39">
        <v>205144.5</v>
      </c>
      <c r="E84" s="39">
        <v>12201469</v>
      </c>
      <c r="F84" s="49">
        <v>54.89</v>
      </c>
      <c r="G84" s="50">
        <v>2.89</v>
      </c>
      <c r="H84" s="50"/>
      <c r="I84" s="19">
        <f t="shared" si="3"/>
        <v>57.78</v>
      </c>
      <c r="J84" s="38">
        <v>2.8</v>
      </c>
      <c r="K84" s="38"/>
      <c r="L84" s="38">
        <v>2.41</v>
      </c>
      <c r="M84" s="38"/>
      <c r="N84" s="19">
        <f t="shared" si="2"/>
        <v>62.989999999999995</v>
      </c>
      <c r="O84" s="69"/>
    </row>
    <row r="85" spans="1:15" ht="16.5" x14ac:dyDescent="0.25">
      <c r="A85" s="16">
        <v>4620</v>
      </c>
      <c r="B85" s="15" t="s">
        <v>102</v>
      </c>
      <c r="C85" s="51">
        <v>90324178</v>
      </c>
      <c r="D85" s="39">
        <v>128277.5</v>
      </c>
      <c r="E85" s="39">
        <v>7260568</v>
      </c>
      <c r="F85" s="49">
        <v>55</v>
      </c>
      <c r="G85" s="50">
        <v>2.6</v>
      </c>
      <c r="H85" s="50"/>
      <c r="I85" s="19">
        <f t="shared" si="3"/>
        <v>57.6</v>
      </c>
      <c r="J85" s="38">
        <v>2.75</v>
      </c>
      <c r="K85" s="38">
        <v>7.9</v>
      </c>
      <c r="L85" s="38"/>
      <c r="M85" s="38"/>
      <c r="N85" s="19">
        <f t="shared" si="2"/>
        <v>68.25</v>
      </c>
      <c r="O85" s="69"/>
    </row>
    <row r="86" spans="1:15" ht="16.5" x14ac:dyDescent="0.25">
      <c r="A86" s="16">
        <v>4700</v>
      </c>
      <c r="B86" s="15" t="s">
        <v>103</v>
      </c>
      <c r="C86" s="51">
        <v>444651930</v>
      </c>
      <c r="D86" s="39">
        <v>449939.5</v>
      </c>
      <c r="E86" s="39">
        <v>23192152</v>
      </c>
      <c r="F86" s="49">
        <v>26.55</v>
      </c>
      <c r="G86" s="50"/>
      <c r="H86" s="50"/>
      <c r="I86" s="19">
        <f t="shared" si="3"/>
        <v>26.55</v>
      </c>
      <c r="J86" s="38"/>
      <c r="K86" s="38">
        <v>1.65</v>
      </c>
      <c r="L86" s="38">
        <v>0.64</v>
      </c>
      <c r="M86" s="38">
        <v>1.36</v>
      </c>
      <c r="N86" s="19">
        <f t="shared" si="2"/>
        <v>30.2</v>
      </c>
      <c r="O86" s="69"/>
    </row>
    <row r="87" spans="1:15" ht="16.5" x14ac:dyDescent="0.25">
      <c r="A87" s="16">
        <v>4720</v>
      </c>
      <c r="B87" s="15" t="s">
        <v>104</v>
      </c>
      <c r="C87" s="51">
        <v>103250394</v>
      </c>
      <c r="D87" s="39">
        <v>149051.5</v>
      </c>
      <c r="E87" s="39">
        <v>9304720</v>
      </c>
      <c r="F87" s="49">
        <v>49</v>
      </c>
      <c r="G87" s="50"/>
      <c r="H87" s="50"/>
      <c r="I87" s="19">
        <f t="shared" si="3"/>
        <v>49</v>
      </c>
      <c r="J87" s="38">
        <v>3</v>
      </c>
      <c r="K87" s="38">
        <v>11.5</v>
      </c>
      <c r="L87" s="38"/>
      <c r="M87" s="38">
        <v>1</v>
      </c>
      <c r="N87" s="19">
        <f t="shared" si="2"/>
        <v>64.5</v>
      </c>
      <c r="O87" s="69"/>
    </row>
    <row r="88" spans="1:15" ht="16.5" x14ac:dyDescent="0.25">
      <c r="A88" s="16">
        <v>4800</v>
      </c>
      <c r="B88" s="15" t="s">
        <v>105</v>
      </c>
      <c r="C88" s="51">
        <v>149113993</v>
      </c>
      <c r="D88" s="39">
        <v>260440.5</v>
      </c>
      <c r="E88" s="39">
        <v>10642232</v>
      </c>
      <c r="F88" s="49">
        <v>40.630000000000003</v>
      </c>
      <c r="G88" s="50"/>
      <c r="H88" s="50"/>
      <c r="I88" s="19">
        <f t="shared" si="3"/>
        <v>40.630000000000003</v>
      </c>
      <c r="J88" s="38">
        <v>0.74</v>
      </c>
      <c r="K88" s="38"/>
      <c r="L88" s="38"/>
      <c r="M88" s="38"/>
      <c r="N88" s="19">
        <f t="shared" si="2"/>
        <v>41.370000000000005</v>
      </c>
      <c r="O88" s="69"/>
    </row>
    <row r="89" spans="1:15" ht="16.5" x14ac:dyDescent="0.25">
      <c r="A89" s="16">
        <v>4820</v>
      </c>
      <c r="B89" s="15" t="s">
        <v>106</v>
      </c>
      <c r="C89" s="51">
        <v>132155994</v>
      </c>
      <c r="D89" s="39">
        <v>95186</v>
      </c>
      <c r="E89" s="39">
        <v>6521626</v>
      </c>
      <c r="F89" s="49">
        <v>49.12</v>
      </c>
      <c r="G89" s="50"/>
      <c r="H89" s="50"/>
      <c r="I89" s="19">
        <f t="shared" si="3"/>
        <v>49.12</v>
      </c>
      <c r="J89" s="38">
        <v>2.35</v>
      </c>
      <c r="K89" s="38"/>
      <c r="L89" s="38">
        <v>0.74</v>
      </c>
      <c r="M89" s="38"/>
      <c r="N89" s="19">
        <f t="shared" si="2"/>
        <v>52.21</v>
      </c>
      <c r="O89" s="69"/>
    </row>
    <row r="90" spans="1:15" ht="16.5" x14ac:dyDescent="0.25">
      <c r="A90" s="16">
        <v>4821</v>
      </c>
      <c r="B90" s="15" t="s">
        <v>107</v>
      </c>
      <c r="C90" s="51">
        <v>94250663</v>
      </c>
      <c r="D90" s="39">
        <v>139418.5</v>
      </c>
      <c r="E90" s="39">
        <v>6622684</v>
      </c>
      <c r="F90" s="49">
        <v>43.5</v>
      </c>
      <c r="G90" s="50"/>
      <c r="H90" s="50"/>
      <c r="I90" s="19">
        <f t="shared" si="3"/>
        <v>43.5</v>
      </c>
      <c r="J90" s="38">
        <v>2.5</v>
      </c>
      <c r="K90" s="38"/>
      <c r="L90" s="38">
        <v>1.5</v>
      </c>
      <c r="M90" s="38"/>
      <c r="N90" s="19">
        <f t="shared" si="2"/>
        <v>47.5</v>
      </c>
      <c r="O90" s="69"/>
    </row>
    <row r="91" spans="1:15" ht="16.5" x14ac:dyDescent="0.25">
      <c r="A91" s="16">
        <v>4911</v>
      </c>
      <c r="B91" s="15" t="s">
        <v>108</v>
      </c>
      <c r="C91" s="51">
        <v>100041018</v>
      </c>
      <c r="D91" s="39">
        <v>146814</v>
      </c>
      <c r="E91" s="39">
        <v>8155745</v>
      </c>
      <c r="F91" s="49">
        <v>46.41</v>
      </c>
      <c r="G91" s="50"/>
      <c r="H91" s="50"/>
      <c r="I91" s="19">
        <f t="shared" si="3"/>
        <v>46.41</v>
      </c>
      <c r="J91" s="38">
        <v>2.3199999999999998</v>
      </c>
      <c r="K91" s="38"/>
      <c r="L91" s="38"/>
      <c r="M91" s="38"/>
      <c r="N91" s="19">
        <f t="shared" si="2"/>
        <v>48.73</v>
      </c>
      <c r="O91" s="69"/>
    </row>
    <row r="92" spans="1:15" ht="16.5" x14ac:dyDescent="0.25">
      <c r="A92" s="16">
        <v>5000</v>
      </c>
      <c r="B92" s="15" t="s">
        <v>109</v>
      </c>
      <c r="C92" s="51">
        <v>128202134</v>
      </c>
      <c r="D92" s="39">
        <v>290850</v>
      </c>
      <c r="E92" s="39">
        <v>12522726</v>
      </c>
      <c r="F92" s="49">
        <v>39.299999999999997</v>
      </c>
      <c r="G92" s="50">
        <v>2.5299999999999998</v>
      </c>
      <c r="H92" s="50"/>
      <c r="I92" s="19">
        <f t="shared" si="3"/>
        <v>41.83</v>
      </c>
      <c r="J92" s="38"/>
      <c r="K92" s="38">
        <v>8.09</v>
      </c>
      <c r="L92" s="38"/>
      <c r="M92" s="38"/>
      <c r="N92" s="19">
        <f t="shared" si="2"/>
        <v>49.92</v>
      </c>
      <c r="O92" s="69"/>
    </row>
    <row r="93" spans="1:15" ht="16.5" x14ac:dyDescent="0.25">
      <c r="A93" s="16">
        <v>5020</v>
      </c>
      <c r="B93" s="15" t="s">
        <v>110</v>
      </c>
      <c r="C93" s="51">
        <v>64535281</v>
      </c>
      <c r="D93" s="39">
        <v>90480.5</v>
      </c>
      <c r="E93" s="39">
        <v>4618240</v>
      </c>
      <c r="F93" s="49">
        <v>55</v>
      </c>
      <c r="G93" s="50"/>
      <c r="H93" s="50"/>
      <c r="I93" s="19">
        <f t="shared" si="3"/>
        <v>55</v>
      </c>
      <c r="J93" s="50">
        <v>3</v>
      </c>
      <c r="K93" s="50"/>
      <c r="L93" s="38">
        <v>1.28</v>
      </c>
      <c r="M93" s="38"/>
      <c r="N93" s="19">
        <f t="shared" si="2"/>
        <v>59.28</v>
      </c>
      <c r="O93" s="69"/>
    </row>
    <row r="94" spans="1:15" ht="16.5" x14ac:dyDescent="0.25">
      <c r="A94" s="16">
        <v>5100</v>
      </c>
      <c r="B94" s="15" t="s">
        <v>111</v>
      </c>
      <c r="C94" s="51">
        <v>76603790</v>
      </c>
      <c r="D94" s="39">
        <v>192303.5</v>
      </c>
      <c r="E94" s="39">
        <v>9094180</v>
      </c>
      <c r="F94" s="49">
        <v>53.1</v>
      </c>
      <c r="G94" s="50"/>
      <c r="H94" s="50"/>
      <c r="I94" s="19">
        <f t="shared" si="3"/>
        <v>53.1</v>
      </c>
      <c r="J94" s="38">
        <v>3</v>
      </c>
      <c r="K94" s="38"/>
      <c r="L94" s="38"/>
      <c r="M94" s="38"/>
      <c r="N94" s="19">
        <f t="shared" si="2"/>
        <v>56.1</v>
      </c>
      <c r="O94" s="69"/>
    </row>
    <row r="95" spans="1:15" ht="16.5" x14ac:dyDescent="0.25">
      <c r="A95" s="16">
        <v>5130</v>
      </c>
      <c r="B95" s="15" t="s">
        <v>112</v>
      </c>
      <c r="C95" s="51">
        <v>77094587</v>
      </c>
      <c r="D95" s="39">
        <v>79291.5</v>
      </c>
      <c r="E95" s="39">
        <v>4835995</v>
      </c>
      <c r="F95" s="49">
        <v>55</v>
      </c>
      <c r="G95" s="50"/>
      <c r="H95" s="50"/>
      <c r="I95" s="19">
        <f t="shared" si="3"/>
        <v>55</v>
      </c>
      <c r="J95" s="38">
        <v>2.48</v>
      </c>
      <c r="K95" s="38"/>
      <c r="L95" s="38">
        <v>4.03</v>
      </c>
      <c r="M95" s="38"/>
      <c r="N95" s="19">
        <f t="shared" si="2"/>
        <v>61.51</v>
      </c>
      <c r="O95" s="69"/>
    </row>
    <row r="96" spans="1:15" ht="16.5" x14ac:dyDescent="0.25">
      <c r="A96" s="89">
        <v>5131</v>
      </c>
      <c r="B96" s="90" t="s">
        <v>113</v>
      </c>
      <c r="C96" s="91">
        <v>17013576</v>
      </c>
      <c r="D96" s="39">
        <v>41644.5</v>
      </c>
      <c r="E96" s="39">
        <v>1678471</v>
      </c>
      <c r="F96" s="49">
        <v>55</v>
      </c>
      <c r="G96" s="50"/>
      <c r="H96" s="50"/>
      <c r="I96" s="19">
        <f t="shared" si="3"/>
        <v>55</v>
      </c>
      <c r="J96" s="38"/>
      <c r="K96" s="38">
        <v>1.6</v>
      </c>
      <c r="L96" s="38"/>
      <c r="M96" s="38"/>
      <c r="N96" s="19">
        <f t="shared" si="2"/>
        <v>56.6</v>
      </c>
      <c r="O96" s="69"/>
    </row>
    <row r="97" spans="1:15" ht="16.5" x14ac:dyDescent="0.25">
      <c r="A97" s="92">
        <v>5131</v>
      </c>
      <c r="B97" s="90" t="s">
        <v>114</v>
      </c>
      <c r="C97" s="91">
        <v>9405613</v>
      </c>
      <c r="D97" s="39">
        <v>19831.5</v>
      </c>
      <c r="E97" s="39">
        <v>912844</v>
      </c>
      <c r="F97" s="49">
        <v>52.03</v>
      </c>
      <c r="G97" s="50"/>
      <c r="H97" s="50"/>
      <c r="I97" s="19">
        <f t="shared" si="3"/>
        <v>52.03</v>
      </c>
      <c r="J97" s="38"/>
      <c r="K97" s="38">
        <v>2.1</v>
      </c>
      <c r="L97" s="38"/>
      <c r="M97" s="38"/>
      <c r="N97" s="19">
        <f t="shared" si="2"/>
        <v>54.13</v>
      </c>
      <c r="O97" s="69"/>
    </row>
    <row r="98" spans="1:15" ht="16.5" x14ac:dyDescent="0.25">
      <c r="A98" s="92">
        <v>5200</v>
      </c>
      <c r="B98" s="90" t="s">
        <v>115</v>
      </c>
      <c r="C98" s="91">
        <v>85766526</v>
      </c>
      <c r="D98" s="38">
        <v>95234.5</v>
      </c>
      <c r="E98" s="38">
        <v>6014724</v>
      </c>
      <c r="F98" s="49">
        <v>55</v>
      </c>
      <c r="G98" s="50"/>
      <c r="H98" s="50"/>
      <c r="I98" s="19">
        <f t="shared" si="3"/>
        <v>55</v>
      </c>
      <c r="J98" s="38">
        <v>3</v>
      </c>
      <c r="K98" s="38"/>
      <c r="L98" s="38"/>
      <c r="M98" s="38"/>
      <c r="N98" s="19">
        <f t="shared" si="2"/>
        <v>58</v>
      </c>
      <c r="O98" s="69"/>
    </row>
    <row r="99" spans="1:15" ht="16.5" x14ac:dyDescent="0.25">
      <c r="A99" s="89">
        <v>5321</v>
      </c>
      <c r="B99" s="90" t="s">
        <v>116</v>
      </c>
      <c r="C99" s="91">
        <v>522614624</v>
      </c>
      <c r="D99" s="39">
        <v>686780.5</v>
      </c>
      <c r="E99" s="39">
        <v>25909099</v>
      </c>
      <c r="F99" s="49">
        <v>54.99</v>
      </c>
      <c r="G99" s="50">
        <v>1</v>
      </c>
      <c r="H99" s="50"/>
      <c r="I99" s="19">
        <f t="shared" si="3"/>
        <v>55.99</v>
      </c>
      <c r="J99" s="50">
        <v>2.4500000000000002</v>
      </c>
      <c r="K99" s="38">
        <v>7.54</v>
      </c>
      <c r="L99" s="38"/>
      <c r="M99" s="38"/>
      <c r="N99" s="19">
        <f t="shared" si="2"/>
        <v>65.98</v>
      </c>
      <c r="O99" s="69"/>
    </row>
    <row r="100" spans="1:15" ht="16.5" x14ac:dyDescent="0.25">
      <c r="A100" s="89">
        <v>5411</v>
      </c>
      <c r="B100" s="90" t="s">
        <v>117</v>
      </c>
      <c r="C100" s="91">
        <v>92020302</v>
      </c>
      <c r="D100" s="39">
        <v>106338</v>
      </c>
      <c r="E100" s="39">
        <v>6063573</v>
      </c>
      <c r="F100" s="49">
        <v>54.5</v>
      </c>
      <c r="G100" s="50"/>
      <c r="H100" s="50"/>
      <c r="I100" s="19">
        <f t="shared" si="3"/>
        <v>54.5</v>
      </c>
      <c r="J100" s="38">
        <v>3</v>
      </c>
      <c r="K100" s="38"/>
      <c r="L100" s="38"/>
      <c r="M100" s="38"/>
      <c r="N100" s="19">
        <f t="shared" si="2"/>
        <v>57.5</v>
      </c>
      <c r="O100" s="69"/>
    </row>
    <row r="101" spans="1:15" ht="16.5" x14ac:dyDescent="0.25">
      <c r="A101" s="89">
        <v>5412</v>
      </c>
      <c r="B101" s="90" t="s">
        <v>118</v>
      </c>
      <c r="C101" s="91">
        <v>217310033</v>
      </c>
      <c r="D101" s="39">
        <v>352500</v>
      </c>
      <c r="E101" s="39">
        <v>15723108</v>
      </c>
      <c r="F101" s="49">
        <v>57.5</v>
      </c>
      <c r="G101" s="50"/>
      <c r="H101" s="50"/>
      <c r="I101" s="19">
        <f t="shared" si="3"/>
        <v>57.5</v>
      </c>
      <c r="J101" s="38">
        <v>3</v>
      </c>
      <c r="K101" s="38"/>
      <c r="L101" s="38"/>
      <c r="M101" s="38"/>
      <c r="N101" s="19">
        <f t="shared" si="2"/>
        <v>60.5</v>
      </c>
      <c r="O101" s="69"/>
    </row>
    <row r="102" spans="1:15" ht="16.5" x14ac:dyDescent="0.25">
      <c r="A102" s="89">
        <v>5500</v>
      </c>
      <c r="B102" s="90" t="s">
        <v>119</v>
      </c>
      <c r="C102" s="91">
        <v>145828139</v>
      </c>
      <c r="D102" s="39">
        <v>383081.5</v>
      </c>
      <c r="E102" s="39">
        <v>16976338</v>
      </c>
      <c r="F102" s="49">
        <v>54.55</v>
      </c>
      <c r="G102" s="50"/>
      <c r="H102" s="50"/>
      <c r="I102" s="19">
        <f t="shared" si="3"/>
        <v>54.55</v>
      </c>
      <c r="J102" s="61">
        <v>2.56</v>
      </c>
      <c r="K102" s="38">
        <v>10.02</v>
      </c>
      <c r="L102" s="38"/>
      <c r="M102" s="38"/>
      <c r="N102" s="19">
        <f t="shared" si="2"/>
        <v>67.13</v>
      </c>
      <c r="O102" s="69"/>
    </row>
    <row r="103" spans="1:15" ht="16.5" x14ac:dyDescent="0.25">
      <c r="A103" s="89">
        <v>5520</v>
      </c>
      <c r="B103" s="90" t="s">
        <v>120</v>
      </c>
      <c r="C103" s="91">
        <v>193024850</v>
      </c>
      <c r="D103" s="39">
        <v>294743</v>
      </c>
      <c r="E103" s="39">
        <v>17410261</v>
      </c>
      <c r="F103" s="49">
        <v>53.98</v>
      </c>
      <c r="G103" s="50">
        <v>1.08</v>
      </c>
      <c r="H103" s="50">
        <v>1.1599999999999999</v>
      </c>
      <c r="I103" s="19">
        <f t="shared" si="3"/>
        <v>56.219999999999992</v>
      </c>
      <c r="J103" s="38">
        <v>1.24</v>
      </c>
      <c r="K103" s="38"/>
      <c r="L103" s="38"/>
      <c r="M103" s="38"/>
      <c r="N103" s="19">
        <f t="shared" si="2"/>
        <v>57.459999999999994</v>
      </c>
      <c r="O103" s="69"/>
    </row>
    <row r="104" spans="1:15" ht="16.5" x14ac:dyDescent="0.25">
      <c r="A104" s="89">
        <v>5520</v>
      </c>
      <c r="B104" s="90" t="s">
        <v>121</v>
      </c>
      <c r="C104" s="91">
        <v>7946225</v>
      </c>
      <c r="D104" s="68">
        <v>10017</v>
      </c>
      <c r="E104" s="68">
        <v>396255</v>
      </c>
      <c r="F104" s="49">
        <v>53.98</v>
      </c>
      <c r="G104" s="50"/>
      <c r="H104" s="50"/>
      <c r="I104" s="19">
        <f t="shared" si="3"/>
        <v>53.98</v>
      </c>
      <c r="J104" s="38">
        <v>1.24</v>
      </c>
      <c r="K104" s="38"/>
      <c r="L104" s="38"/>
      <c r="M104" s="38">
        <v>2.2400000000000002</v>
      </c>
      <c r="N104" s="19">
        <f t="shared" si="2"/>
        <v>57.46</v>
      </c>
      <c r="O104" s="69"/>
    </row>
    <row r="105" spans="1:15" ht="16.5" x14ac:dyDescent="0.25">
      <c r="A105" s="89">
        <v>5530</v>
      </c>
      <c r="B105" s="90" t="s">
        <v>122</v>
      </c>
      <c r="C105" s="91">
        <v>110685497</v>
      </c>
      <c r="D105" s="39">
        <v>195818.5</v>
      </c>
      <c r="E105" s="39">
        <v>11097687</v>
      </c>
      <c r="F105" s="49">
        <v>59.61</v>
      </c>
      <c r="G105" s="50"/>
      <c r="H105" s="50"/>
      <c r="I105" s="19">
        <f t="shared" si="3"/>
        <v>59.61</v>
      </c>
      <c r="J105" s="38">
        <v>3</v>
      </c>
      <c r="K105" s="38"/>
      <c r="L105" s="38"/>
      <c r="M105" s="38"/>
      <c r="N105" s="19">
        <f t="shared" si="2"/>
        <v>62.61</v>
      </c>
      <c r="O105" s="69"/>
    </row>
    <row r="106" spans="1:15" ht="16.5" x14ac:dyDescent="0.25">
      <c r="A106" s="89">
        <v>5600</v>
      </c>
      <c r="B106" s="90" t="s">
        <v>123</v>
      </c>
      <c r="C106" s="91">
        <v>120335660</v>
      </c>
      <c r="D106" s="39">
        <v>119622.5</v>
      </c>
      <c r="E106" s="39">
        <v>6169988</v>
      </c>
      <c r="F106" s="49">
        <v>36.799999999999997</v>
      </c>
      <c r="G106" s="62"/>
      <c r="H106" s="50">
        <v>2.8</v>
      </c>
      <c r="I106" s="19">
        <f t="shared" si="3"/>
        <v>39.599999999999994</v>
      </c>
      <c r="J106" s="50"/>
      <c r="K106" s="50"/>
      <c r="L106" s="62"/>
      <c r="M106" s="62"/>
      <c r="N106" s="19">
        <f t="shared" si="2"/>
        <v>39.599999999999994</v>
      </c>
      <c r="O106" s="69"/>
    </row>
    <row r="107" spans="1:15" ht="16.5" x14ac:dyDescent="0.25">
      <c r="A107" s="89">
        <v>5620</v>
      </c>
      <c r="B107" s="90" t="s">
        <v>124</v>
      </c>
      <c r="C107" s="91">
        <v>27471506</v>
      </c>
      <c r="D107" s="39">
        <v>50174.5</v>
      </c>
      <c r="E107" s="39">
        <v>2963268</v>
      </c>
      <c r="F107" s="49">
        <v>56.64</v>
      </c>
      <c r="G107" s="50"/>
      <c r="H107" s="50">
        <v>2.33</v>
      </c>
      <c r="I107" s="19">
        <f t="shared" si="3"/>
        <v>58.97</v>
      </c>
      <c r="J107" s="38"/>
      <c r="K107" s="38"/>
      <c r="L107" s="38"/>
      <c r="M107" s="38"/>
      <c r="N107" s="19">
        <f t="shared" si="2"/>
        <v>58.97</v>
      </c>
      <c r="O107" s="69"/>
    </row>
    <row r="108" spans="1:15" ht="16.5" x14ac:dyDescent="0.25">
      <c r="A108" s="92">
        <v>5711</v>
      </c>
      <c r="B108" s="90" t="s">
        <v>125</v>
      </c>
      <c r="C108" s="91">
        <v>89540351</v>
      </c>
      <c r="D108" s="39">
        <v>178672.5</v>
      </c>
      <c r="E108" s="39">
        <v>6835528</v>
      </c>
      <c r="F108" s="49">
        <v>54.98</v>
      </c>
      <c r="G108" s="50"/>
      <c r="H108" s="50"/>
      <c r="I108" s="19">
        <f t="shared" si="3"/>
        <v>54.98</v>
      </c>
      <c r="J108" s="38">
        <v>1.52</v>
      </c>
      <c r="K108" s="38">
        <v>8.99</v>
      </c>
      <c r="L108" s="38"/>
      <c r="M108" s="38"/>
      <c r="N108" s="19">
        <f t="shared" si="2"/>
        <v>65.489999999999995</v>
      </c>
      <c r="O108" s="69"/>
    </row>
    <row r="109" spans="1:15" ht="16.5" x14ac:dyDescent="0.25">
      <c r="A109" s="89">
        <v>5712</v>
      </c>
      <c r="B109" s="90" t="s">
        <v>126</v>
      </c>
      <c r="C109" s="91">
        <v>115691519</v>
      </c>
      <c r="D109" s="39">
        <v>127977</v>
      </c>
      <c r="E109" s="39">
        <v>8739753</v>
      </c>
      <c r="F109" s="49">
        <v>53.04</v>
      </c>
      <c r="G109" s="50"/>
      <c r="H109" s="50"/>
      <c r="I109" s="19">
        <f t="shared" si="3"/>
        <v>53.04</v>
      </c>
      <c r="J109" s="38">
        <v>2.85</v>
      </c>
      <c r="K109" s="50"/>
      <c r="L109" s="38"/>
      <c r="M109" s="63"/>
      <c r="N109" s="19">
        <f t="shared" si="2"/>
        <v>55.89</v>
      </c>
      <c r="O109" s="69"/>
    </row>
    <row r="110" spans="1:15" ht="16.5" x14ac:dyDescent="0.25">
      <c r="A110" s="89">
        <v>5720</v>
      </c>
      <c r="B110" s="90" t="s">
        <v>127</v>
      </c>
      <c r="C110" s="91">
        <v>145729567</v>
      </c>
      <c r="D110" s="39">
        <v>161851.5</v>
      </c>
      <c r="E110" s="39">
        <v>10406374</v>
      </c>
      <c r="F110" s="49">
        <v>58.5</v>
      </c>
      <c r="G110" s="50"/>
      <c r="H110" s="50"/>
      <c r="I110" s="19">
        <f t="shared" si="3"/>
        <v>58.5</v>
      </c>
      <c r="J110" s="38">
        <v>3</v>
      </c>
      <c r="K110" s="38">
        <v>2.8</v>
      </c>
      <c r="L110" s="38"/>
      <c r="M110" s="38"/>
      <c r="N110" s="19">
        <f t="shared" si="2"/>
        <v>64.3</v>
      </c>
      <c r="O110" s="69"/>
    </row>
    <row r="111" spans="1:15" ht="16.5" x14ac:dyDescent="0.25">
      <c r="A111" s="89">
        <v>5800</v>
      </c>
      <c r="B111" s="90" t="s">
        <v>128</v>
      </c>
      <c r="C111" s="91">
        <v>137848008</v>
      </c>
      <c r="D111" s="39">
        <v>318867</v>
      </c>
      <c r="E111" s="39">
        <v>13127810</v>
      </c>
      <c r="F111" s="49">
        <v>52.2</v>
      </c>
      <c r="G111" s="50"/>
      <c r="H111" s="50"/>
      <c r="I111" s="19">
        <f t="shared" si="3"/>
        <v>52.2</v>
      </c>
      <c r="J111" s="38">
        <v>3</v>
      </c>
      <c r="K111" s="38"/>
      <c r="L111" s="38"/>
      <c r="M111" s="38"/>
      <c r="N111" s="19">
        <f t="shared" si="2"/>
        <v>55.2</v>
      </c>
      <c r="O111" s="69"/>
    </row>
    <row r="112" spans="1:15" ht="16.5" x14ac:dyDescent="0.25">
      <c r="A112" s="92">
        <v>5820</v>
      </c>
      <c r="B112" s="90" t="s">
        <v>129</v>
      </c>
      <c r="C112" s="91">
        <v>102679905</v>
      </c>
      <c r="D112" s="39">
        <v>212451</v>
      </c>
      <c r="E112" s="39">
        <v>9164327</v>
      </c>
      <c r="F112" s="49">
        <v>49.35</v>
      </c>
      <c r="G112" s="50"/>
      <c r="H112" s="50"/>
      <c r="I112" s="19">
        <f t="shared" si="3"/>
        <v>49.35</v>
      </c>
      <c r="J112" s="38"/>
      <c r="K112" s="38">
        <v>1.97</v>
      </c>
      <c r="L112" s="38">
        <v>1.57</v>
      </c>
      <c r="M112" s="38">
        <v>2</v>
      </c>
      <c r="N112" s="19">
        <f t="shared" si="2"/>
        <v>54.89</v>
      </c>
      <c r="O112" s="69"/>
    </row>
    <row r="113" spans="1:15" ht="16.5" x14ac:dyDescent="0.25">
      <c r="A113" s="89">
        <v>5900</v>
      </c>
      <c r="B113" s="90" t="s">
        <v>130</v>
      </c>
      <c r="C113" s="91">
        <v>91199868</v>
      </c>
      <c r="D113" s="39">
        <v>274003</v>
      </c>
      <c r="E113" s="39">
        <v>13411969</v>
      </c>
      <c r="F113" s="49">
        <v>55</v>
      </c>
      <c r="G113" s="50"/>
      <c r="H113" s="50"/>
      <c r="I113" s="19">
        <f t="shared" si="3"/>
        <v>55</v>
      </c>
      <c r="J113" s="38">
        <v>3</v>
      </c>
      <c r="K113" s="38"/>
      <c r="L113" s="38"/>
      <c r="M113" s="38"/>
      <c r="N113" s="19">
        <f t="shared" si="2"/>
        <v>58</v>
      </c>
      <c r="O113" s="69"/>
    </row>
    <row r="114" spans="1:15" ht="16.5" x14ac:dyDescent="0.25">
      <c r="A114" s="89">
        <v>5920</v>
      </c>
      <c r="B114" s="90" t="s">
        <v>131</v>
      </c>
      <c r="C114" s="91">
        <v>70107615</v>
      </c>
      <c r="D114" s="39">
        <v>38592</v>
      </c>
      <c r="E114" s="39">
        <v>2128633</v>
      </c>
      <c r="F114" s="49">
        <v>51.32</v>
      </c>
      <c r="G114" s="50"/>
      <c r="H114" s="50"/>
      <c r="I114" s="19">
        <f t="shared" si="3"/>
        <v>51.32</v>
      </c>
      <c r="J114" s="50">
        <v>1.42</v>
      </c>
      <c r="K114" s="50">
        <v>2.82</v>
      </c>
      <c r="L114" s="38"/>
      <c r="M114" s="38">
        <v>2.54</v>
      </c>
      <c r="N114" s="19">
        <f t="shared" si="2"/>
        <v>58.1</v>
      </c>
      <c r="O114" s="69"/>
    </row>
    <row r="115" spans="1:15" ht="16.5" x14ac:dyDescent="0.25">
      <c r="A115" s="89">
        <v>5920</v>
      </c>
      <c r="B115" s="90" t="s">
        <v>132</v>
      </c>
      <c r="C115" s="91">
        <v>22533128</v>
      </c>
      <c r="D115" s="39">
        <v>37609.5</v>
      </c>
      <c r="E115" s="39">
        <v>1964228</v>
      </c>
      <c r="F115" s="49">
        <v>51.32</v>
      </c>
      <c r="G115" s="50"/>
      <c r="H115" s="50">
        <v>2.54</v>
      </c>
      <c r="I115" s="19">
        <f t="shared" si="3"/>
        <v>53.86</v>
      </c>
      <c r="J115" s="38">
        <v>1.42</v>
      </c>
      <c r="K115" s="38">
        <v>2.82</v>
      </c>
      <c r="L115" s="38"/>
      <c r="M115" s="38"/>
      <c r="N115" s="19">
        <f t="shared" si="2"/>
        <v>58.1</v>
      </c>
      <c r="O115" s="69"/>
    </row>
    <row r="116" spans="1:15" ht="16.5" x14ac:dyDescent="0.25">
      <c r="A116" s="89">
        <v>5921</v>
      </c>
      <c r="B116" s="90" t="s">
        <v>133</v>
      </c>
      <c r="C116" s="91">
        <v>56386232</v>
      </c>
      <c r="D116" s="39">
        <v>73555.5</v>
      </c>
      <c r="E116" s="39">
        <v>3312823</v>
      </c>
      <c r="F116" s="49">
        <v>45.72</v>
      </c>
      <c r="G116" s="50">
        <v>1.71</v>
      </c>
      <c r="H116" s="50"/>
      <c r="I116" s="19">
        <f t="shared" si="3"/>
        <v>47.43</v>
      </c>
      <c r="J116" s="50">
        <v>2.82</v>
      </c>
      <c r="K116" s="50">
        <v>6.56</v>
      </c>
      <c r="L116" s="38">
        <v>2.71</v>
      </c>
      <c r="M116" s="38"/>
      <c r="N116" s="19">
        <f t="shared" si="2"/>
        <v>59.52</v>
      </c>
      <c r="O116" s="69"/>
    </row>
    <row r="117" spans="1:15" ht="16.5" x14ac:dyDescent="0.25">
      <c r="A117" s="93">
        <v>6000</v>
      </c>
      <c r="B117" s="90" t="s">
        <v>134</v>
      </c>
      <c r="C117" s="91">
        <v>75456976</v>
      </c>
      <c r="D117" s="39">
        <v>60768</v>
      </c>
      <c r="E117" s="39">
        <v>3565331</v>
      </c>
      <c r="F117" s="49">
        <v>55</v>
      </c>
      <c r="G117" s="50"/>
      <c r="H117" s="50"/>
      <c r="I117" s="19">
        <f t="shared" si="3"/>
        <v>55</v>
      </c>
      <c r="J117" s="38">
        <v>3.02</v>
      </c>
      <c r="K117" s="38">
        <v>4.87</v>
      </c>
      <c r="L117" s="38">
        <v>1.3</v>
      </c>
      <c r="M117" s="38"/>
      <c r="N117" s="19">
        <f t="shared" si="2"/>
        <v>64.19</v>
      </c>
      <c r="O117" s="69"/>
    </row>
    <row r="118" spans="1:15" ht="16.5" x14ac:dyDescent="0.25">
      <c r="A118" s="89">
        <v>6100</v>
      </c>
      <c r="B118" s="90" t="s">
        <v>135</v>
      </c>
      <c r="C118" s="91">
        <v>1808632579</v>
      </c>
      <c r="D118" s="39">
        <v>3329448</v>
      </c>
      <c r="E118" s="39">
        <v>109498266</v>
      </c>
      <c r="F118" s="49">
        <v>44.25</v>
      </c>
      <c r="G118" s="50"/>
      <c r="H118" s="50"/>
      <c r="I118" s="88">
        <f t="shared" si="3"/>
        <v>44.25</v>
      </c>
      <c r="J118" s="98">
        <v>2.88</v>
      </c>
      <c r="K118" s="38">
        <v>8.65</v>
      </c>
      <c r="L118" s="38"/>
      <c r="M118" s="38"/>
      <c r="N118" s="19">
        <f t="shared" si="2"/>
        <v>55.78</v>
      </c>
      <c r="O118" s="69"/>
    </row>
    <row r="119" spans="1:15" ht="16.5" x14ac:dyDescent="0.25">
      <c r="A119" s="89">
        <v>6120</v>
      </c>
      <c r="B119" s="90" t="s">
        <v>136</v>
      </c>
      <c r="C119" s="91">
        <v>268592209</v>
      </c>
      <c r="D119" s="39">
        <v>343716</v>
      </c>
      <c r="E119" s="39">
        <v>13820275</v>
      </c>
      <c r="F119" s="49">
        <v>51.8</v>
      </c>
      <c r="G119" s="50"/>
      <c r="H119" s="50"/>
      <c r="I119" s="88">
        <f t="shared" si="3"/>
        <v>51.8</v>
      </c>
      <c r="J119" s="98"/>
      <c r="K119" s="38">
        <v>6.9</v>
      </c>
      <c r="L119" s="38"/>
      <c r="M119" s="38"/>
      <c r="N119" s="19">
        <f t="shared" si="2"/>
        <v>58.699999999999996</v>
      </c>
      <c r="O119" s="69"/>
    </row>
    <row r="120" spans="1:15" ht="16.5" x14ac:dyDescent="0.25">
      <c r="A120" s="89">
        <v>6200</v>
      </c>
      <c r="B120" s="90" t="s">
        <v>137</v>
      </c>
      <c r="C120" s="91">
        <v>132278320</v>
      </c>
      <c r="D120" s="39">
        <v>251902.5</v>
      </c>
      <c r="E120" s="39">
        <v>11179261</v>
      </c>
      <c r="F120" s="49">
        <v>43.27</v>
      </c>
      <c r="G120" s="50">
        <v>2.5299999999999998</v>
      </c>
      <c r="H120" s="50"/>
      <c r="I120" s="88">
        <f t="shared" si="3"/>
        <v>45.800000000000004</v>
      </c>
      <c r="J120" s="98">
        <v>2.4700000000000002</v>
      </c>
      <c r="K120" s="38"/>
      <c r="L120" s="38"/>
      <c r="M120" s="38"/>
      <c r="N120" s="19">
        <f t="shared" si="2"/>
        <v>48.27</v>
      </c>
      <c r="O120" s="69"/>
    </row>
    <row r="121" spans="1:15" ht="16.5" x14ac:dyDescent="0.25">
      <c r="A121" s="89">
        <v>6220</v>
      </c>
      <c r="B121" s="90" t="s">
        <v>138</v>
      </c>
      <c r="C121" s="91">
        <v>102225758</v>
      </c>
      <c r="D121" s="39">
        <v>79644</v>
      </c>
      <c r="E121" s="39">
        <v>4429338</v>
      </c>
      <c r="F121" s="49">
        <v>52.26</v>
      </c>
      <c r="G121" s="50">
        <v>2.11</v>
      </c>
      <c r="H121" s="50"/>
      <c r="I121" s="88">
        <f t="shared" si="3"/>
        <v>54.37</v>
      </c>
      <c r="J121" s="99">
        <v>2.58</v>
      </c>
      <c r="K121" s="38"/>
      <c r="L121" s="38"/>
      <c r="M121" s="38"/>
      <c r="N121" s="19">
        <f t="shared" si="2"/>
        <v>56.949999999999996</v>
      </c>
      <c r="O121" s="69"/>
    </row>
    <row r="122" spans="1:15" ht="16.5" x14ac:dyDescent="0.25">
      <c r="A122" s="89">
        <v>6312</v>
      </c>
      <c r="B122" s="90" t="s">
        <v>139</v>
      </c>
      <c r="C122" s="91">
        <v>53747956</v>
      </c>
      <c r="D122" s="39">
        <v>33346</v>
      </c>
      <c r="E122" s="39">
        <v>2405948</v>
      </c>
      <c r="F122" s="49">
        <v>37.799999999999997</v>
      </c>
      <c r="G122" s="50"/>
      <c r="H122" s="50"/>
      <c r="I122" s="88">
        <f t="shared" si="3"/>
        <v>37.799999999999997</v>
      </c>
      <c r="J122" s="98">
        <v>2.6</v>
      </c>
      <c r="K122" s="38"/>
      <c r="L122" s="38"/>
      <c r="M122" s="38"/>
      <c r="N122" s="19">
        <f t="shared" si="2"/>
        <v>40.4</v>
      </c>
      <c r="O122" s="69"/>
    </row>
    <row r="123" spans="1:15" ht="16.5" x14ac:dyDescent="0.25">
      <c r="A123" s="89">
        <v>6312</v>
      </c>
      <c r="B123" s="90" t="s">
        <v>140</v>
      </c>
      <c r="C123" s="91">
        <v>25602079</v>
      </c>
      <c r="D123" s="39">
        <v>10170</v>
      </c>
      <c r="E123" s="39">
        <v>534266</v>
      </c>
      <c r="F123" s="49">
        <v>27.94</v>
      </c>
      <c r="G123" s="50"/>
      <c r="H123" s="50"/>
      <c r="I123" s="88">
        <f t="shared" si="3"/>
        <v>27.94</v>
      </c>
      <c r="J123" s="98">
        <v>2.4900000000000002</v>
      </c>
      <c r="K123" s="38"/>
      <c r="L123" s="38"/>
      <c r="M123" s="38"/>
      <c r="N123" s="19">
        <f t="shared" si="2"/>
        <v>30.43</v>
      </c>
      <c r="O123" s="69"/>
    </row>
    <row r="124" spans="1:15" ht="16.5" x14ac:dyDescent="0.25">
      <c r="A124" s="89">
        <v>6400</v>
      </c>
      <c r="B124" s="90" t="s">
        <v>141</v>
      </c>
      <c r="C124" s="91">
        <v>270188201</v>
      </c>
      <c r="D124" s="39">
        <v>371113.5</v>
      </c>
      <c r="E124" s="39">
        <v>17756176</v>
      </c>
      <c r="F124" s="49">
        <v>44.95</v>
      </c>
      <c r="G124" s="50"/>
      <c r="H124" s="50"/>
      <c r="I124" s="88">
        <f t="shared" si="3"/>
        <v>44.95</v>
      </c>
      <c r="J124" s="98">
        <v>2.09</v>
      </c>
      <c r="K124" s="38"/>
      <c r="L124" s="38">
        <v>7.0000000000000007E-2</v>
      </c>
      <c r="M124" s="38"/>
      <c r="N124" s="19">
        <f t="shared" si="2"/>
        <v>47.110000000000007</v>
      </c>
      <c r="O124" s="69"/>
    </row>
    <row r="125" spans="1:15" ht="16.5" x14ac:dyDescent="0.25">
      <c r="A125" s="94">
        <v>6500</v>
      </c>
      <c r="B125" s="90" t="s">
        <v>142</v>
      </c>
      <c r="C125" s="91">
        <v>192058203</v>
      </c>
      <c r="D125" s="39">
        <v>256940.5</v>
      </c>
      <c r="E125" s="39">
        <v>12997291</v>
      </c>
      <c r="F125" s="49">
        <v>34.270000000000003</v>
      </c>
      <c r="G125" s="50"/>
      <c r="H125" s="50"/>
      <c r="I125" s="88">
        <f t="shared" si="3"/>
        <v>34.270000000000003</v>
      </c>
      <c r="J125" s="98">
        <v>2.31</v>
      </c>
      <c r="K125" s="38"/>
      <c r="L125" s="38">
        <v>1.84</v>
      </c>
      <c r="M125" s="38"/>
      <c r="N125" s="19">
        <f t="shared" si="2"/>
        <v>38.420000000000009</v>
      </c>
      <c r="O125" s="69"/>
    </row>
    <row r="126" spans="1:15" ht="16.5" x14ac:dyDescent="0.25">
      <c r="A126" s="89">
        <v>6600</v>
      </c>
      <c r="B126" s="90" t="s">
        <v>143</v>
      </c>
      <c r="C126" s="91">
        <v>136989741</v>
      </c>
      <c r="D126" s="39">
        <v>276588</v>
      </c>
      <c r="E126" s="39">
        <v>13852613</v>
      </c>
      <c r="F126" s="49">
        <v>52.2</v>
      </c>
      <c r="G126" s="50"/>
      <c r="H126" s="50"/>
      <c r="I126" s="88">
        <f t="shared" si="3"/>
        <v>52.2</v>
      </c>
      <c r="J126" s="98">
        <v>2.31</v>
      </c>
      <c r="K126" s="38">
        <v>11.44</v>
      </c>
      <c r="L126" s="38">
        <v>0.91</v>
      </c>
      <c r="M126" s="38"/>
      <c r="N126" s="19">
        <f t="shared" si="2"/>
        <v>66.86</v>
      </c>
      <c r="O126" s="69"/>
    </row>
    <row r="127" spans="1:15" ht="16.5" x14ac:dyDescent="0.25">
      <c r="A127" s="89">
        <v>6711</v>
      </c>
      <c r="B127" s="90" t="s">
        <v>144</v>
      </c>
      <c r="C127" s="91">
        <f>146696534+92591195+29392511</f>
        <v>268680240</v>
      </c>
      <c r="D127" s="39">
        <v>231465</v>
      </c>
      <c r="E127" s="39">
        <v>12267153</v>
      </c>
      <c r="F127" s="49">
        <v>44.5</v>
      </c>
      <c r="G127" s="50"/>
      <c r="H127" s="50"/>
      <c r="I127" s="88">
        <f t="shared" si="3"/>
        <v>44.5</v>
      </c>
      <c r="J127" s="98"/>
      <c r="K127" s="38">
        <v>9</v>
      </c>
      <c r="L127" s="38"/>
      <c r="M127" s="38"/>
      <c r="N127" s="19">
        <f t="shared" si="2"/>
        <v>53.5</v>
      </c>
      <c r="O127" s="69"/>
    </row>
    <row r="128" spans="1:15" ht="16.5" x14ac:dyDescent="0.25">
      <c r="A128" s="89">
        <v>6811</v>
      </c>
      <c r="B128" s="90" t="s">
        <v>145</v>
      </c>
      <c r="C128" s="91">
        <v>54718591</v>
      </c>
      <c r="D128" s="39">
        <v>75759</v>
      </c>
      <c r="E128" s="39">
        <v>5081691</v>
      </c>
      <c r="F128" s="49">
        <v>49.72</v>
      </c>
      <c r="G128" s="50"/>
      <c r="H128" s="50"/>
      <c r="I128" s="88">
        <f t="shared" si="3"/>
        <v>49.72</v>
      </c>
      <c r="J128" s="98"/>
      <c r="K128" s="38"/>
      <c r="L128" s="38"/>
      <c r="M128" s="38"/>
      <c r="N128" s="19">
        <f t="shared" si="2"/>
        <v>49.72</v>
      </c>
      <c r="O128" s="69"/>
    </row>
    <row r="129" spans="1:15" ht="16.5" x14ac:dyDescent="0.25">
      <c r="A129" s="89">
        <v>6812</v>
      </c>
      <c r="B129" s="90" t="s">
        <v>146</v>
      </c>
      <c r="C129" s="91">
        <v>76770915</v>
      </c>
      <c r="D129" s="39">
        <v>29697</v>
      </c>
      <c r="E129" s="39">
        <v>2033897</v>
      </c>
      <c r="F129" s="49">
        <v>33.619999999999997</v>
      </c>
      <c r="G129" s="50"/>
      <c r="H129" s="50"/>
      <c r="I129" s="88">
        <f t="shared" si="3"/>
        <v>33.619999999999997</v>
      </c>
      <c r="J129" s="98"/>
      <c r="K129" s="38"/>
      <c r="L129" s="38"/>
      <c r="M129" s="38">
        <v>2.15</v>
      </c>
      <c r="N129" s="19">
        <f t="shared" si="2"/>
        <v>35.769999999999996</v>
      </c>
      <c r="O129" s="69"/>
    </row>
    <row r="130" spans="1:15" ht="16.5" x14ac:dyDescent="0.25">
      <c r="A130" s="89">
        <v>6900</v>
      </c>
      <c r="B130" s="90" t="s">
        <v>147</v>
      </c>
      <c r="C130" s="91">
        <v>127235192</v>
      </c>
      <c r="D130" s="39">
        <v>349380</v>
      </c>
      <c r="E130" s="39">
        <v>15502838</v>
      </c>
      <c r="F130" s="49">
        <v>48.76</v>
      </c>
      <c r="G130" s="50">
        <v>2.4300000000000002</v>
      </c>
      <c r="H130" s="50"/>
      <c r="I130" s="88">
        <f t="shared" si="3"/>
        <v>51.19</v>
      </c>
      <c r="J130" s="99">
        <v>0.38</v>
      </c>
      <c r="K130" s="50"/>
      <c r="L130" s="38"/>
      <c r="M130" s="38"/>
      <c r="N130" s="19">
        <f t="shared" si="2"/>
        <v>51.57</v>
      </c>
      <c r="O130" s="69"/>
    </row>
    <row r="131" spans="1:15" ht="16.5" x14ac:dyDescent="0.25">
      <c r="A131" s="89">
        <v>6920</v>
      </c>
      <c r="B131" s="90" t="s">
        <v>148</v>
      </c>
      <c r="C131" s="91">
        <v>105999638</v>
      </c>
      <c r="D131" s="39">
        <v>171135</v>
      </c>
      <c r="E131" s="39">
        <v>6663136</v>
      </c>
      <c r="F131" s="49">
        <v>53.16</v>
      </c>
      <c r="G131" s="50">
        <v>1.1000000000000001</v>
      </c>
      <c r="H131" s="50"/>
      <c r="I131" s="88">
        <f t="shared" si="3"/>
        <v>54.26</v>
      </c>
      <c r="J131" s="98">
        <v>2.19</v>
      </c>
      <c r="K131" s="38">
        <v>6.63</v>
      </c>
      <c r="L131" s="38"/>
      <c r="M131" s="38">
        <v>1.91</v>
      </c>
      <c r="N131" s="19">
        <f t="shared" si="2"/>
        <v>64.989999999999995</v>
      </c>
      <c r="O131" s="69"/>
    </row>
    <row r="132" spans="1:15" ht="16.5" x14ac:dyDescent="0.25">
      <c r="A132" s="92">
        <v>7011</v>
      </c>
      <c r="B132" s="90" t="s">
        <v>149</v>
      </c>
      <c r="C132" s="91">
        <v>56242459</v>
      </c>
      <c r="D132" s="39">
        <v>102272.5</v>
      </c>
      <c r="E132" s="39">
        <v>5676887</v>
      </c>
      <c r="F132" s="49">
        <v>49.81</v>
      </c>
      <c r="G132" s="50">
        <v>1.86</v>
      </c>
      <c r="H132" s="50"/>
      <c r="I132" s="88">
        <f t="shared" si="3"/>
        <v>51.67</v>
      </c>
      <c r="J132" s="98">
        <v>2.11</v>
      </c>
      <c r="K132" s="38"/>
      <c r="L132" s="38">
        <v>0.92</v>
      </c>
      <c r="M132" s="38"/>
      <c r="N132" s="19">
        <f t="shared" si="2"/>
        <v>54.7</v>
      </c>
      <c r="O132" s="69"/>
    </row>
    <row r="133" spans="1:15" ht="16.5" x14ac:dyDescent="0.25">
      <c r="A133" s="89">
        <v>7012</v>
      </c>
      <c r="B133" s="90" t="s">
        <v>150</v>
      </c>
      <c r="C133" s="91">
        <v>104591174</v>
      </c>
      <c r="D133" s="39">
        <v>228333</v>
      </c>
      <c r="E133" s="39">
        <v>11239291</v>
      </c>
      <c r="F133" s="49">
        <v>52.77</v>
      </c>
      <c r="G133" s="50">
        <v>2.5499999999999998</v>
      </c>
      <c r="H133" s="50"/>
      <c r="I133" s="19">
        <f t="shared" si="3"/>
        <v>55.32</v>
      </c>
      <c r="J133" s="38">
        <v>2.66</v>
      </c>
      <c r="K133" s="38"/>
      <c r="L133" s="38"/>
      <c r="M133" s="38"/>
      <c r="N133" s="19">
        <f t="shared" ref="N133:N153" si="4">SUM(I133:M133)</f>
        <v>57.980000000000004</v>
      </c>
      <c r="O133" s="69"/>
    </row>
    <row r="134" spans="1:15" ht="16.5" x14ac:dyDescent="0.25">
      <c r="A134" s="89">
        <v>7100</v>
      </c>
      <c r="B134" s="90" t="s">
        <v>151</v>
      </c>
      <c r="C134" s="91">
        <v>191906828</v>
      </c>
      <c r="D134" s="39">
        <v>310881</v>
      </c>
      <c r="E134" s="39">
        <v>17234345</v>
      </c>
      <c r="F134" s="49">
        <v>48</v>
      </c>
      <c r="G134" s="50"/>
      <c r="H134" s="50"/>
      <c r="I134" s="19">
        <f t="shared" si="3"/>
        <v>48</v>
      </c>
      <c r="J134" s="38">
        <v>3</v>
      </c>
      <c r="K134" s="38"/>
      <c r="L134" s="38"/>
      <c r="M134" s="38"/>
      <c r="N134" s="19">
        <f t="shared" si="4"/>
        <v>51</v>
      </c>
      <c r="O134" s="69"/>
    </row>
    <row r="135" spans="1:15" ht="16.5" x14ac:dyDescent="0.25">
      <c r="A135" s="89">
        <v>7200</v>
      </c>
      <c r="B135" s="90" t="s">
        <v>152</v>
      </c>
      <c r="C135" s="91">
        <v>212370869</v>
      </c>
      <c r="D135" s="39">
        <v>65649</v>
      </c>
      <c r="E135" s="39">
        <v>2717916</v>
      </c>
      <c r="F135" s="49">
        <v>55</v>
      </c>
      <c r="G135" s="50"/>
      <c r="H135" s="50"/>
      <c r="I135" s="19">
        <f t="shared" ref="I135:I153" si="5">SUM(F135:H135)</f>
        <v>55</v>
      </c>
      <c r="J135" s="38"/>
      <c r="K135" s="38"/>
      <c r="L135" s="38">
        <v>4.5</v>
      </c>
      <c r="M135" s="38"/>
      <c r="N135" s="19">
        <f t="shared" si="4"/>
        <v>59.5</v>
      </c>
      <c r="O135" s="69"/>
    </row>
    <row r="136" spans="1:15" ht="16.5" x14ac:dyDescent="0.25">
      <c r="A136" s="89">
        <v>7300</v>
      </c>
      <c r="B136" s="90" t="s">
        <v>153</v>
      </c>
      <c r="C136" s="91">
        <v>114488042</v>
      </c>
      <c r="D136" s="39">
        <v>310047.5</v>
      </c>
      <c r="E136" s="39">
        <v>14335225</v>
      </c>
      <c r="F136" s="49">
        <v>44.5</v>
      </c>
      <c r="G136" s="50"/>
      <c r="H136" s="50"/>
      <c r="I136" s="19">
        <f t="shared" si="5"/>
        <v>44.5</v>
      </c>
      <c r="J136" s="38">
        <v>2.0499999999999998</v>
      </c>
      <c r="K136" s="38"/>
      <c r="L136" s="38"/>
      <c r="M136" s="38"/>
      <c r="N136" s="19">
        <f t="shared" si="4"/>
        <v>46.55</v>
      </c>
      <c r="O136" s="69"/>
    </row>
    <row r="137" spans="1:15" ht="16.5" x14ac:dyDescent="0.25">
      <c r="A137" s="89">
        <v>7320</v>
      </c>
      <c r="B137" s="90" t="s">
        <v>154</v>
      </c>
      <c r="C137" s="91">
        <v>127524153</v>
      </c>
      <c r="D137" s="39">
        <v>171184.5</v>
      </c>
      <c r="E137" s="39">
        <v>9182424</v>
      </c>
      <c r="F137" s="49">
        <v>54.32</v>
      </c>
      <c r="G137" s="50"/>
      <c r="H137" s="50"/>
      <c r="I137" s="19">
        <f t="shared" si="5"/>
        <v>54.32</v>
      </c>
      <c r="J137" s="38">
        <v>3</v>
      </c>
      <c r="K137" s="38">
        <v>11.68</v>
      </c>
      <c r="L137" s="38">
        <v>0.7</v>
      </c>
      <c r="M137" s="38">
        <v>0.6</v>
      </c>
      <c r="N137" s="19">
        <f t="shared" si="4"/>
        <v>70.3</v>
      </c>
      <c r="O137" s="69"/>
    </row>
    <row r="138" spans="1:15" ht="16.5" x14ac:dyDescent="0.25">
      <c r="A138" s="89">
        <v>7400</v>
      </c>
      <c r="B138" s="90" t="s">
        <v>155</v>
      </c>
      <c r="C138" s="91">
        <v>117927854</v>
      </c>
      <c r="D138" s="39">
        <v>206296.5</v>
      </c>
      <c r="E138" s="39">
        <v>13087544</v>
      </c>
      <c r="F138" s="49">
        <v>55</v>
      </c>
      <c r="G138" s="50"/>
      <c r="H138" s="50"/>
      <c r="I138" s="19">
        <f t="shared" si="5"/>
        <v>55</v>
      </c>
      <c r="J138" s="38"/>
      <c r="K138" s="38"/>
      <c r="L138" s="38"/>
      <c r="M138" s="38"/>
      <c r="N138" s="19">
        <f t="shared" si="4"/>
        <v>55</v>
      </c>
      <c r="O138" s="69"/>
    </row>
    <row r="139" spans="1:15" ht="16.5" x14ac:dyDescent="0.25">
      <c r="A139" s="89">
        <v>7500</v>
      </c>
      <c r="B139" s="90" t="s">
        <v>156</v>
      </c>
      <c r="C139" s="91">
        <v>693017877</v>
      </c>
      <c r="D139" s="39">
        <v>727535.5</v>
      </c>
      <c r="E139" s="39">
        <v>38511219</v>
      </c>
      <c r="F139" s="49">
        <v>50.45</v>
      </c>
      <c r="G139" s="62"/>
      <c r="H139" s="62"/>
      <c r="I139" s="19">
        <f t="shared" si="5"/>
        <v>50.45</v>
      </c>
      <c r="J139" s="62"/>
      <c r="K139" s="59">
        <v>10.07</v>
      </c>
      <c r="L139" s="62"/>
      <c r="M139" s="62"/>
      <c r="N139" s="19">
        <f t="shared" si="4"/>
        <v>60.52</v>
      </c>
      <c r="O139" s="69"/>
    </row>
    <row r="140" spans="1:15" ht="16.5" x14ac:dyDescent="0.25">
      <c r="A140" s="89">
        <v>7611</v>
      </c>
      <c r="B140" s="90" t="s">
        <v>157</v>
      </c>
      <c r="C140" s="91">
        <v>35997761</v>
      </c>
      <c r="D140" s="39">
        <v>25917.5</v>
      </c>
      <c r="E140" s="39">
        <v>1760975</v>
      </c>
      <c r="F140" s="49">
        <v>45.28</v>
      </c>
      <c r="G140" s="50"/>
      <c r="H140" s="50"/>
      <c r="I140" s="19">
        <f t="shared" si="5"/>
        <v>45.28</v>
      </c>
      <c r="J140" s="57">
        <v>1.85</v>
      </c>
      <c r="K140" s="38"/>
      <c r="L140" s="38"/>
      <c r="M140" s="38"/>
      <c r="N140" s="19">
        <f t="shared" si="4"/>
        <v>47.13</v>
      </c>
      <c r="O140" s="69"/>
    </row>
    <row r="141" spans="1:15" ht="16.5" x14ac:dyDescent="0.25">
      <c r="A141" s="89">
        <v>7612</v>
      </c>
      <c r="B141" s="90" t="s">
        <v>158</v>
      </c>
      <c r="C141" s="91">
        <v>69686474</v>
      </c>
      <c r="D141" s="39">
        <v>70248.5</v>
      </c>
      <c r="E141" s="39">
        <v>3691292</v>
      </c>
      <c r="F141" s="49">
        <v>49.72</v>
      </c>
      <c r="G141" s="50"/>
      <c r="H141" s="50"/>
      <c r="I141" s="88">
        <f t="shared" si="5"/>
        <v>49.72</v>
      </c>
      <c r="J141" s="38">
        <v>13</v>
      </c>
      <c r="K141" s="63"/>
      <c r="L141" s="38"/>
      <c r="M141" s="38"/>
      <c r="N141" s="19">
        <f t="shared" si="4"/>
        <v>62.72</v>
      </c>
      <c r="O141" s="69"/>
    </row>
    <row r="142" spans="1:15" ht="16.5" x14ac:dyDescent="0.25">
      <c r="A142" s="89">
        <v>7613</v>
      </c>
      <c r="B142" s="90" t="s">
        <v>159</v>
      </c>
      <c r="C142" s="91">
        <v>177730078</v>
      </c>
      <c r="D142" s="39">
        <v>130449</v>
      </c>
      <c r="E142" s="39">
        <v>6840928</v>
      </c>
      <c r="F142" s="49">
        <v>51.04</v>
      </c>
      <c r="G142" s="50"/>
      <c r="H142" s="50"/>
      <c r="I142" s="88">
        <f t="shared" si="5"/>
        <v>51.04</v>
      </c>
      <c r="J142" s="38">
        <v>0.35</v>
      </c>
      <c r="K142" s="38"/>
      <c r="L142" s="38"/>
      <c r="M142" s="38"/>
      <c r="N142" s="19">
        <f t="shared" si="4"/>
        <v>51.39</v>
      </c>
      <c r="O142" s="69"/>
    </row>
    <row r="143" spans="1:15" ht="16.5" x14ac:dyDescent="0.25">
      <c r="A143" s="89">
        <v>7613</v>
      </c>
      <c r="B143" s="90" t="s">
        <v>160</v>
      </c>
      <c r="C143" s="91">
        <v>4003274</v>
      </c>
      <c r="D143" s="39">
        <v>2040</v>
      </c>
      <c r="E143" s="39">
        <v>180502</v>
      </c>
      <c r="F143" s="49">
        <v>15.05</v>
      </c>
      <c r="G143" s="50"/>
      <c r="H143" s="50"/>
      <c r="I143" s="88">
        <f t="shared" si="5"/>
        <v>15.05</v>
      </c>
      <c r="J143" s="38">
        <v>0.22</v>
      </c>
      <c r="K143" s="38"/>
      <c r="L143" s="38"/>
      <c r="M143" s="38"/>
      <c r="N143" s="19">
        <f t="shared" si="4"/>
        <v>15.270000000000001</v>
      </c>
      <c r="O143" s="69"/>
    </row>
    <row r="144" spans="1:15" ht="16.5" x14ac:dyDescent="0.25">
      <c r="A144" s="89">
        <v>7620</v>
      </c>
      <c r="B144" s="90" t="s">
        <v>161</v>
      </c>
      <c r="C144" s="91">
        <v>193421326</v>
      </c>
      <c r="D144" s="38">
        <v>205203</v>
      </c>
      <c r="E144" s="38">
        <v>13920509</v>
      </c>
      <c r="F144" s="49">
        <v>55</v>
      </c>
      <c r="G144" s="50"/>
      <c r="H144" s="50">
        <v>2</v>
      </c>
      <c r="I144" s="88">
        <f t="shared" si="5"/>
        <v>57</v>
      </c>
      <c r="J144" s="38">
        <v>3</v>
      </c>
      <c r="K144" s="38"/>
      <c r="L144" s="38"/>
      <c r="M144" s="38"/>
      <c r="N144" s="19">
        <f t="shared" si="4"/>
        <v>60</v>
      </c>
      <c r="O144" s="69"/>
    </row>
    <row r="145" spans="1:16" ht="16.5" x14ac:dyDescent="0.25">
      <c r="A145" s="89">
        <v>7700</v>
      </c>
      <c r="B145" s="90" t="s">
        <v>162</v>
      </c>
      <c r="C145" s="91">
        <v>172678839</v>
      </c>
      <c r="D145" s="38">
        <v>300903.5</v>
      </c>
      <c r="E145" s="38">
        <v>14776117</v>
      </c>
      <c r="F145" s="49">
        <v>43.75</v>
      </c>
      <c r="G145" s="50"/>
      <c r="H145" s="50"/>
      <c r="I145" s="88">
        <f t="shared" si="5"/>
        <v>43.75</v>
      </c>
      <c r="J145" s="38">
        <v>3</v>
      </c>
      <c r="K145" s="38"/>
      <c r="L145" s="38"/>
      <c r="M145" s="38"/>
      <c r="N145" s="19">
        <f t="shared" si="4"/>
        <v>46.75</v>
      </c>
      <c r="O145" s="69"/>
    </row>
    <row r="146" spans="1:16" ht="16.5" x14ac:dyDescent="0.25">
      <c r="A146" s="89">
        <v>7800</v>
      </c>
      <c r="B146" s="90" t="s">
        <v>163</v>
      </c>
      <c r="C146" s="91">
        <v>82102444</v>
      </c>
      <c r="D146" s="38">
        <v>190167</v>
      </c>
      <c r="E146" s="38">
        <v>7960316</v>
      </c>
      <c r="F146" s="49">
        <v>50.14</v>
      </c>
      <c r="G146" s="50"/>
      <c r="H146" s="50"/>
      <c r="I146" s="88">
        <f t="shared" si="5"/>
        <v>50.14</v>
      </c>
      <c r="J146" s="38">
        <v>1.33</v>
      </c>
      <c r="K146" s="59"/>
      <c r="L146" s="59">
        <v>0.73</v>
      </c>
      <c r="M146" s="59"/>
      <c r="N146" s="19">
        <f t="shared" si="4"/>
        <v>52.199999999999996</v>
      </c>
      <c r="O146" s="69"/>
    </row>
    <row r="147" spans="1:16" ht="16.5" x14ac:dyDescent="0.25">
      <c r="A147" s="89">
        <v>7900</v>
      </c>
      <c r="B147" s="90" t="s">
        <v>164</v>
      </c>
      <c r="C147" s="91">
        <v>72821993</v>
      </c>
      <c r="D147" s="38">
        <v>77163</v>
      </c>
      <c r="E147" s="38">
        <v>5592131</v>
      </c>
      <c r="F147" s="49">
        <v>43.16</v>
      </c>
      <c r="G147" s="50"/>
      <c r="H147" s="50"/>
      <c r="I147" s="88">
        <f t="shared" si="5"/>
        <v>43.16</v>
      </c>
      <c r="J147" s="38">
        <v>3</v>
      </c>
      <c r="K147" s="64"/>
      <c r="L147" s="59"/>
      <c r="M147" s="59"/>
      <c r="N147" s="19">
        <f t="shared" si="4"/>
        <v>46.16</v>
      </c>
      <c r="O147" s="69"/>
    </row>
    <row r="148" spans="1:16" ht="16.5" x14ac:dyDescent="0.25">
      <c r="A148" s="89">
        <v>8020</v>
      </c>
      <c r="B148" s="90" t="s">
        <v>165</v>
      </c>
      <c r="C148" s="91">
        <v>169194869</v>
      </c>
      <c r="D148" s="38">
        <v>274797</v>
      </c>
      <c r="E148" s="38">
        <v>14970734</v>
      </c>
      <c r="F148" s="49">
        <v>57.87</v>
      </c>
      <c r="G148" s="50"/>
      <c r="H148" s="50"/>
      <c r="I148" s="88">
        <f t="shared" si="5"/>
        <v>57.87</v>
      </c>
      <c r="J148" s="50">
        <v>2.4700000000000002</v>
      </c>
      <c r="K148" s="59"/>
      <c r="L148" s="59"/>
      <c r="M148" s="59"/>
      <c r="N148" s="19">
        <f t="shared" si="4"/>
        <v>60.339999999999996</v>
      </c>
      <c r="O148" s="69"/>
    </row>
    <row r="149" spans="1:16" ht="16.5" x14ac:dyDescent="0.25">
      <c r="A149" s="89">
        <v>8111</v>
      </c>
      <c r="B149" s="90" t="s">
        <v>166</v>
      </c>
      <c r="C149" s="91">
        <v>56406087</v>
      </c>
      <c r="D149" s="38">
        <v>67488</v>
      </c>
      <c r="E149" s="38">
        <v>5062410</v>
      </c>
      <c r="F149" s="49">
        <v>39.22</v>
      </c>
      <c r="G149" s="50"/>
      <c r="H149" s="50"/>
      <c r="I149" s="88">
        <f t="shared" si="5"/>
        <v>39.22</v>
      </c>
      <c r="J149" s="59"/>
      <c r="K149" s="59"/>
      <c r="L149" s="59"/>
      <c r="M149" s="59">
        <v>1.83</v>
      </c>
      <c r="N149" s="19">
        <f t="shared" si="4"/>
        <v>41.05</v>
      </c>
      <c r="O149" s="69"/>
    </row>
    <row r="150" spans="1:16" ht="16.5" x14ac:dyDescent="0.25">
      <c r="A150" s="89">
        <v>8113</v>
      </c>
      <c r="B150" s="90" t="s">
        <v>167</v>
      </c>
      <c r="C150" s="91">
        <v>51133445</v>
      </c>
      <c r="D150" s="38">
        <v>96387</v>
      </c>
      <c r="E150" s="38">
        <v>5709706</v>
      </c>
      <c r="F150" s="49">
        <v>44.48</v>
      </c>
      <c r="G150" s="50"/>
      <c r="H150" s="50"/>
      <c r="I150" s="88">
        <f t="shared" si="5"/>
        <v>44.48</v>
      </c>
      <c r="J150" s="38"/>
      <c r="K150" s="38">
        <v>8.83</v>
      </c>
      <c r="L150" s="59"/>
      <c r="M150" s="59">
        <v>2.61</v>
      </c>
      <c r="N150" s="19">
        <f t="shared" si="4"/>
        <v>55.919999999999995</v>
      </c>
      <c r="O150" s="69"/>
    </row>
    <row r="151" spans="1:16" ht="16.5" x14ac:dyDescent="0.25">
      <c r="A151" s="89">
        <v>8113</v>
      </c>
      <c r="B151" s="90" t="s">
        <v>168</v>
      </c>
      <c r="C151" s="95">
        <v>182035</v>
      </c>
      <c r="D151" s="41"/>
      <c r="E151" s="41"/>
      <c r="F151" s="49">
        <v>20</v>
      </c>
      <c r="G151" s="50"/>
      <c r="H151" s="50"/>
      <c r="I151" s="88">
        <f t="shared" si="5"/>
        <v>20</v>
      </c>
      <c r="J151" s="59"/>
      <c r="K151" s="59">
        <v>8.0299999999999994</v>
      </c>
      <c r="L151" s="59"/>
      <c r="M151" s="59"/>
      <c r="N151" s="19">
        <f t="shared" si="4"/>
        <v>28.03</v>
      </c>
      <c r="O151" s="69"/>
    </row>
    <row r="152" spans="1:16" ht="16.5" x14ac:dyDescent="0.25">
      <c r="A152" s="89">
        <v>8200</v>
      </c>
      <c r="B152" s="90" t="s">
        <v>169</v>
      </c>
      <c r="C152" s="95">
        <v>163304605</v>
      </c>
      <c r="D152" s="38">
        <v>171775.5</v>
      </c>
      <c r="E152" s="38">
        <v>9146380</v>
      </c>
      <c r="F152" s="49">
        <v>46.23</v>
      </c>
      <c r="G152" s="50"/>
      <c r="H152" s="50"/>
      <c r="I152" s="88">
        <f t="shared" si="5"/>
        <v>46.23</v>
      </c>
      <c r="J152" s="38"/>
      <c r="K152" s="63"/>
      <c r="L152" s="59">
        <v>0.56999999999999995</v>
      </c>
      <c r="M152" s="59"/>
      <c r="N152" s="19">
        <f t="shared" si="4"/>
        <v>46.8</v>
      </c>
      <c r="O152" s="69"/>
    </row>
    <row r="153" spans="1:16" ht="16.5" x14ac:dyDescent="0.25">
      <c r="A153" s="89">
        <v>8220</v>
      </c>
      <c r="B153" s="90" t="s">
        <v>170</v>
      </c>
      <c r="C153" s="95">
        <v>61563224</v>
      </c>
      <c r="D153" s="38">
        <v>100366</v>
      </c>
      <c r="E153" s="38">
        <v>5306914</v>
      </c>
      <c r="F153" s="49">
        <v>49.93</v>
      </c>
      <c r="G153" s="50"/>
      <c r="H153" s="50"/>
      <c r="I153" s="88">
        <f t="shared" si="5"/>
        <v>49.93</v>
      </c>
      <c r="J153" s="38">
        <v>3.04</v>
      </c>
      <c r="K153" s="38"/>
      <c r="L153" s="59"/>
      <c r="M153" s="59"/>
      <c r="N153" s="19">
        <f t="shared" si="4"/>
        <v>52.97</v>
      </c>
      <c r="O153" s="69"/>
      <c r="P153" s="13"/>
    </row>
    <row r="154" spans="1:16" x14ac:dyDescent="0.25">
      <c r="A154" s="96">
        <f>COUNTA(A6:A153)</f>
        <v>148</v>
      </c>
      <c r="B154" s="86"/>
      <c r="C154" s="9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</row>
    <row r="155" spans="1:16" x14ac:dyDescent="0.25">
      <c r="A155" s="96"/>
      <c r="B155" s="86"/>
      <c r="C155" s="84"/>
      <c r="D155" s="11"/>
      <c r="E155" s="7"/>
      <c r="F155" s="8"/>
      <c r="G155" s="8"/>
      <c r="H155" s="8"/>
      <c r="I155" s="6"/>
      <c r="J155" s="6"/>
      <c r="K155" s="6"/>
      <c r="L155" s="6"/>
      <c r="M155" s="6"/>
      <c r="N155" s="6"/>
    </row>
    <row r="156" spans="1:16" x14ac:dyDescent="0.25">
      <c r="A156" s="5"/>
      <c r="B156" s="6"/>
      <c r="C156" s="9"/>
      <c r="D156" s="11"/>
      <c r="E156" s="7"/>
      <c r="F156" s="8"/>
      <c r="G156" s="8"/>
      <c r="H156" s="8"/>
      <c r="I156" s="6"/>
      <c r="J156" s="6"/>
      <c r="K156" s="6"/>
      <c r="L156" s="6"/>
      <c r="M156" s="6"/>
      <c r="N156" s="6"/>
    </row>
    <row r="157" spans="1:16" x14ac:dyDescent="0.25">
      <c r="A157" s="5"/>
      <c r="B157" s="6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77"/>
      <c r="P157" s="77"/>
    </row>
    <row r="158" spans="1:16" x14ac:dyDescent="0.25">
      <c r="A158" s="5"/>
      <c r="B158" s="6"/>
      <c r="C158" s="84"/>
      <c r="D158" s="83"/>
      <c r="E158" s="83"/>
      <c r="F158" s="85"/>
      <c r="G158" s="85"/>
      <c r="H158" s="85"/>
      <c r="I158" s="86"/>
      <c r="J158" s="86"/>
      <c r="K158" s="86"/>
      <c r="L158" s="86"/>
      <c r="M158" s="86"/>
      <c r="N158" s="86"/>
      <c r="O158" s="77"/>
      <c r="P158" s="77"/>
    </row>
    <row r="159" spans="1:16" x14ac:dyDescent="0.25">
      <c r="A159" s="5"/>
      <c r="B159" s="6"/>
      <c r="C159" s="84"/>
      <c r="D159" s="83"/>
      <c r="E159" s="83"/>
      <c r="F159" s="86"/>
      <c r="G159" s="86"/>
      <c r="H159" s="86"/>
      <c r="I159" s="86"/>
      <c r="J159" s="86"/>
      <c r="K159" s="86"/>
      <c r="L159" s="86"/>
      <c r="M159" s="86"/>
      <c r="N159" s="86"/>
      <c r="O159" s="77"/>
      <c r="P159" s="77"/>
    </row>
    <row r="160" spans="1:16" x14ac:dyDescent="0.25">
      <c r="A160" s="5"/>
      <c r="B160" s="6"/>
      <c r="C160" s="84"/>
      <c r="D160" s="83"/>
      <c r="E160" s="83"/>
      <c r="F160" s="85"/>
      <c r="G160" s="85"/>
      <c r="H160" s="85"/>
      <c r="I160" s="86"/>
      <c r="J160" s="86"/>
      <c r="K160" s="86"/>
      <c r="L160" s="86"/>
      <c r="M160" s="86"/>
      <c r="N160" s="86"/>
      <c r="O160" s="77"/>
      <c r="P160" s="77"/>
    </row>
    <row r="161" spans="1:16" x14ac:dyDescent="0.25">
      <c r="A161" s="5"/>
      <c r="B161" s="6"/>
      <c r="C161" s="84"/>
      <c r="D161" s="83"/>
      <c r="E161" s="83"/>
      <c r="F161" s="85"/>
      <c r="G161" s="85"/>
      <c r="H161" s="85"/>
      <c r="I161" s="86"/>
      <c r="J161" s="86"/>
      <c r="K161" s="86"/>
      <c r="L161" s="86"/>
      <c r="M161" s="86"/>
      <c r="N161" s="86"/>
      <c r="O161" s="77"/>
      <c r="P161" s="77"/>
    </row>
    <row r="162" spans="1:16" x14ac:dyDescent="0.25">
      <c r="A162" s="5"/>
      <c r="B162" s="6"/>
      <c r="C162" s="84"/>
      <c r="D162" s="87"/>
      <c r="E162" s="84"/>
      <c r="F162" s="85"/>
      <c r="G162" s="85"/>
      <c r="H162" s="85"/>
      <c r="I162" s="86"/>
      <c r="J162" s="86"/>
      <c r="K162" s="86"/>
      <c r="L162" s="86"/>
      <c r="M162" s="86"/>
      <c r="N162" s="86"/>
      <c r="O162" s="77"/>
      <c r="P162" s="77"/>
    </row>
    <row r="163" spans="1:16" x14ac:dyDescent="0.25">
      <c r="A163" s="5"/>
      <c r="B163" s="6"/>
      <c r="C163" s="84"/>
      <c r="D163" s="87"/>
      <c r="E163" s="84"/>
      <c r="F163" s="85"/>
      <c r="G163" s="85"/>
      <c r="H163" s="85"/>
      <c r="I163" s="86"/>
      <c r="J163" s="86"/>
      <c r="K163" s="86"/>
      <c r="L163" s="86"/>
      <c r="M163" s="86"/>
      <c r="N163" s="86"/>
      <c r="O163" s="77"/>
      <c r="P163" s="77"/>
    </row>
    <row r="164" spans="1:16" x14ac:dyDescent="0.25">
      <c r="A164" s="5"/>
      <c r="B164" s="6"/>
      <c r="C164" s="84"/>
      <c r="D164" s="87"/>
      <c r="E164" s="84"/>
      <c r="F164" s="85"/>
      <c r="G164" s="85"/>
      <c r="H164" s="85"/>
      <c r="I164" s="86"/>
      <c r="J164" s="86"/>
      <c r="K164" s="86"/>
      <c r="L164" s="86"/>
      <c r="M164" s="86"/>
      <c r="N164" s="86"/>
      <c r="O164" s="77"/>
      <c r="P164" s="77"/>
    </row>
    <row r="165" spans="1:16" x14ac:dyDescent="0.25">
      <c r="A165" s="5"/>
      <c r="B165" s="6"/>
      <c r="C165" s="84"/>
      <c r="D165" s="87"/>
      <c r="E165" s="84"/>
      <c r="F165" s="85"/>
      <c r="G165" s="85"/>
      <c r="H165" s="85"/>
      <c r="I165" s="86"/>
      <c r="J165" s="86"/>
      <c r="K165" s="86"/>
      <c r="L165" s="86"/>
      <c r="M165" s="86"/>
      <c r="N165" s="86"/>
      <c r="O165" s="77"/>
      <c r="P165" s="77"/>
    </row>
  </sheetData>
  <mergeCells count="1">
    <mergeCell ref="A1:N1"/>
  </mergeCells>
  <pageMargins left="0.7" right="0.7" top="0.75" bottom="0.75" header="0.3" footer="0.3"/>
  <pageSetup paperSize="5" fitToWidth="0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5A87A-9932-4C0D-A58B-E1FA3B15B556}">
  <dimension ref="A2:C1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C15" sqref="C15"/>
    </sheetView>
  </sheetViews>
  <sheetFormatPr defaultRowHeight="15" x14ac:dyDescent="0.25"/>
  <cols>
    <col min="1" max="1" width="17.42578125" style="10" customWidth="1"/>
    <col min="2" max="2" width="24.140625" customWidth="1"/>
    <col min="3" max="3" width="65.5703125" customWidth="1"/>
  </cols>
  <sheetData>
    <row r="2" spans="1:3" x14ac:dyDescent="0.25">
      <c r="A2" s="32" t="s">
        <v>171</v>
      </c>
    </row>
    <row r="3" spans="1:3" x14ac:dyDescent="0.25">
      <c r="A3" s="29" t="s">
        <v>0</v>
      </c>
      <c r="B3" s="30"/>
      <c r="C3" s="29"/>
    </row>
    <row r="4" spans="1:3" x14ac:dyDescent="0.25">
      <c r="A4" s="29" t="s">
        <v>12</v>
      </c>
      <c r="B4" s="29" t="s">
        <v>13</v>
      </c>
      <c r="C4" s="31" t="s">
        <v>11</v>
      </c>
    </row>
    <row r="5" spans="1:3" ht="45" x14ac:dyDescent="0.25">
      <c r="A5" s="10">
        <v>3200</v>
      </c>
      <c r="B5" t="s">
        <v>77</v>
      </c>
      <c r="C5" s="28" t="s">
        <v>172</v>
      </c>
    </row>
    <row r="6" spans="1:3" ht="45" x14ac:dyDescent="0.25">
      <c r="A6" s="10">
        <v>4300</v>
      </c>
      <c r="B6" t="s">
        <v>95</v>
      </c>
      <c r="C6" s="28" t="s">
        <v>173</v>
      </c>
    </row>
    <row r="7" spans="1:3" ht="45" x14ac:dyDescent="0.25">
      <c r="A7" s="10">
        <v>4320</v>
      </c>
      <c r="B7" t="s">
        <v>96</v>
      </c>
      <c r="C7" s="28" t="s">
        <v>174</v>
      </c>
    </row>
    <row r="11" spans="1:3" x14ac:dyDescent="0.25">
      <c r="A11" s="32" t="s">
        <v>175</v>
      </c>
    </row>
    <row r="12" spans="1:3" x14ac:dyDescent="0.25">
      <c r="A12" s="29" t="s">
        <v>0</v>
      </c>
      <c r="B12" s="30"/>
      <c r="C12" s="29"/>
    </row>
    <row r="13" spans="1:3" x14ac:dyDescent="0.25">
      <c r="A13" s="29" t="s">
        <v>12</v>
      </c>
      <c r="B13" s="29" t="s">
        <v>13</v>
      </c>
      <c r="C13" s="31" t="s">
        <v>11</v>
      </c>
    </row>
    <row r="14" spans="1:3" ht="30" x14ac:dyDescent="0.25">
      <c r="A14" s="10">
        <v>3500</v>
      </c>
      <c r="B14" t="s">
        <v>81</v>
      </c>
      <c r="C14" s="28" t="s">
        <v>176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d64818-0729-4f28-a145-a621700a1c24">
      <Terms xmlns="http://schemas.microsoft.com/office/infopath/2007/PartnerControls"/>
    </lcf76f155ced4ddcb4097134ff3c332f>
    <TaxCatchAll xmlns="471390c7-4afd-45f8-b91b-e8cfda4c998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C25D893A8304459D2E446E8084866E" ma:contentTypeVersion="15" ma:contentTypeDescription="Create a new document." ma:contentTypeScope="" ma:versionID="5dccfab16d162767e81339f2f770e8ef">
  <xsd:schema xmlns:xsd="http://www.w3.org/2001/XMLSchema" xmlns:xs="http://www.w3.org/2001/XMLSchema" xmlns:p="http://schemas.microsoft.com/office/2006/metadata/properties" xmlns:ns2="7fd64818-0729-4f28-a145-a621700a1c24" xmlns:ns3="471390c7-4afd-45f8-b91b-e8cfda4c998a" targetNamespace="http://schemas.microsoft.com/office/2006/metadata/properties" ma:root="true" ma:fieldsID="ae2d968e08fe701fe8187da07540ae71" ns2:_="" ns3:_="">
    <xsd:import namespace="7fd64818-0729-4f28-a145-a621700a1c24"/>
    <xsd:import namespace="471390c7-4afd-45f8-b91b-e8cfda4c99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64818-0729-4f28-a145-a621700a1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624be92-cd20-4743-bb81-736fea8f34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390c7-4afd-45f8-b91b-e8cfda4c998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a0402ec-9963-42f8-9fa4-30b82d143abf}" ma:internalName="TaxCatchAll" ma:showField="CatchAllData" ma:web="471390c7-4afd-45f8-b91b-e8cfda4c99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E89857-3B1F-4133-BD57-3EB3796758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AC52CE-CAA2-45BC-8CE0-D08F6661563E}">
  <ds:schemaRefs>
    <ds:schemaRef ds:uri="http://purl.org/dc/elements/1.1/"/>
    <ds:schemaRef ds:uri="http://purl.org/dc/dcmitype/"/>
    <ds:schemaRef ds:uri="7fd64818-0729-4f28-a145-a621700a1c24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471390c7-4afd-45f8-b91b-e8cfda4c998a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FA4D336-669F-442C-B779-49B3181F26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d64818-0729-4f28-a145-a621700a1c24"/>
    <ds:schemaRef ds:uri="471390c7-4afd-45f8-b91b-e8cfda4c99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FY24</vt:lpstr>
      <vt:lpstr>03.18 (2)</vt:lpstr>
      <vt:lpstr>'FY24'!Print_Area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Na'Son White</dc:creator>
  <cp:keywords/>
  <dc:description/>
  <cp:lastModifiedBy>Letitia Johnson</cp:lastModifiedBy>
  <cp:revision/>
  <dcterms:created xsi:type="dcterms:W3CDTF">2017-04-27T14:19:34Z</dcterms:created>
  <dcterms:modified xsi:type="dcterms:W3CDTF">2024-08-16T17:10:59Z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0x010100BEC25D893A8304459D2E446E8084866E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