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20" windowHeight="11670" activeTab="0"/>
  </bookViews>
  <sheets>
    <sheet name="2022 Summary" sheetId="1" r:id="rId1"/>
    <sheet name="Monthly Payment types" sheetId="2" r:id="rId2"/>
    <sheet name="Child Nutrition" sheetId="3" r:id="rId3"/>
  </sheets>
  <definedNames/>
  <calcPr fullCalcOnLoad="1"/>
</workbook>
</file>

<file path=xl/sharedStrings.xml><?xml version="1.0" encoding="utf-8"?>
<sst xmlns="http://schemas.openxmlformats.org/spreadsheetml/2006/main" count="144" uniqueCount="107">
  <si>
    <t>Grant Name</t>
  </si>
  <si>
    <t>Revenue</t>
  </si>
  <si>
    <t>State Rep Amt</t>
  </si>
  <si>
    <t>Receivable</t>
  </si>
  <si>
    <t>Total</t>
  </si>
  <si>
    <t>Actual Amount</t>
  </si>
  <si>
    <t>Diff. of Current</t>
  </si>
  <si>
    <t xml:space="preserve">Reason for </t>
  </si>
  <si>
    <t>Function</t>
  </si>
  <si>
    <t>Current Year</t>
  </si>
  <si>
    <t>General Ledger</t>
  </si>
  <si>
    <t>State vs. Actual</t>
  </si>
  <si>
    <t>Differences</t>
  </si>
  <si>
    <t>Adequate Education</t>
  </si>
  <si>
    <t>ESY</t>
  </si>
  <si>
    <t>Driver Education</t>
  </si>
  <si>
    <t>EE Home Economics</t>
  </si>
  <si>
    <t>EEF Building/Buses</t>
  </si>
  <si>
    <t>GF Master Teacher Certification</t>
  </si>
  <si>
    <t>IDEA Part B</t>
  </si>
  <si>
    <t>MAEP EEF</t>
  </si>
  <si>
    <t>MAEP Per Cap</t>
  </si>
  <si>
    <t>Medicaid School Based</t>
  </si>
  <si>
    <t>NSBP</t>
  </si>
  <si>
    <t>NSLP</t>
  </si>
  <si>
    <t>Positive Behavior Specialist</t>
  </si>
  <si>
    <t>Preschool</t>
  </si>
  <si>
    <t>Title I Low</t>
  </si>
  <si>
    <t>VT LEA Salary</t>
  </si>
  <si>
    <t>VT-CP-0090</t>
  </si>
  <si>
    <t>Grants not on State Report</t>
  </si>
  <si>
    <t>Homestead Reimbursement</t>
  </si>
  <si>
    <t>Impact Aid</t>
  </si>
  <si>
    <t>ROTC</t>
  </si>
  <si>
    <t>E Rate Revenue</t>
  </si>
  <si>
    <t>Donated Commodities</t>
  </si>
  <si>
    <t>Deferred Revenue</t>
  </si>
  <si>
    <t>Final Totals</t>
  </si>
  <si>
    <t>Report Totals</t>
  </si>
  <si>
    <t>Reports</t>
  </si>
  <si>
    <t>State Report Total</t>
  </si>
  <si>
    <t>Child Nutrition Information</t>
  </si>
  <si>
    <t>NSBP - NSLP</t>
  </si>
  <si>
    <t>Breakfast</t>
  </si>
  <si>
    <t>Lunch</t>
  </si>
  <si>
    <t>Pro Rata Shares Other</t>
  </si>
  <si>
    <t>MS Dept of Rehabilitation</t>
  </si>
  <si>
    <t>Educable Children</t>
  </si>
  <si>
    <t>VT LEA Loc Equip</t>
  </si>
  <si>
    <t>K-3 Universal Screener</t>
  </si>
  <si>
    <t>VT LEA Non Trad Grant</t>
  </si>
  <si>
    <t>CNST00/13</t>
  </si>
  <si>
    <t>Unemployment</t>
  </si>
  <si>
    <t>MAEP</t>
  </si>
  <si>
    <t>Master Teacher</t>
  </si>
  <si>
    <t>EEF B&amp;B</t>
  </si>
  <si>
    <t>MCOPS Grant</t>
  </si>
  <si>
    <t>vocational</t>
  </si>
  <si>
    <t>Title I</t>
  </si>
  <si>
    <t>Impr Teacher</t>
  </si>
  <si>
    <t>HS</t>
  </si>
  <si>
    <t>July</t>
  </si>
  <si>
    <t>Aug</t>
  </si>
  <si>
    <t>Sept</t>
  </si>
  <si>
    <t>Oct</t>
  </si>
  <si>
    <t>Nov</t>
  </si>
  <si>
    <t>Dec</t>
  </si>
  <si>
    <t>Jan</t>
  </si>
  <si>
    <t>March</t>
  </si>
  <si>
    <t>Feb</t>
  </si>
  <si>
    <t>CP</t>
  </si>
  <si>
    <t>SBAC</t>
  </si>
  <si>
    <t>IDEA</t>
  </si>
  <si>
    <t>April</t>
  </si>
  <si>
    <t xml:space="preserve">May </t>
  </si>
  <si>
    <t>June</t>
  </si>
  <si>
    <t>August</t>
  </si>
  <si>
    <t>September</t>
  </si>
  <si>
    <t>October</t>
  </si>
  <si>
    <t>November</t>
  </si>
  <si>
    <t>December</t>
  </si>
  <si>
    <t>January</t>
  </si>
  <si>
    <t>February</t>
  </si>
  <si>
    <t>May</t>
  </si>
  <si>
    <t>Title III</t>
  </si>
  <si>
    <t>Ed Child</t>
  </si>
  <si>
    <t>adjustment to A/R</t>
  </si>
  <si>
    <t>REVENUE RECONCILIATION REPORT</t>
  </si>
  <si>
    <t>______________________ SCHOOL DISTRICT</t>
  </si>
  <si>
    <t>State Report Amt</t>
  </si>
  <si>
    <t>Elementary #1</t>
  </si>
  <si>
    <t>Elem #2</t>
  </si>
  <si>
    <t>Elem #3</t>
  </si>
  <si>
    <t>MS</t>
  </si>
  <si>
    <t>Elem #4</t>
  </si>
  <si>
    <t>Effective Instruction</t>
  </si>
  <si>
    <t>Title III English Learners</t>
  </si>
  <si>
    <t>School Recognition</t>
  </si>
  <si>
    <t>Chickasaw</t>
  </si>
  <si>
    <t xml:space="preserve">Teacher Pay Raise </t>
  </si>
  <si>
    <t>7/1/21-6/30/22</t>
  </si>
  <si>
    <t>2020-21</t>
  </si>
  <si>
    <t>2021-22</t>
  </si>
  <si>
    <t>FY20-21 Receivables</t>
  </si>
  <si>
    <t>Grant A/R not on State Report FY21</t>
  </si>
  <si>
    <t>FY21-22 Receivables</t>
  </si>
  <si>
    <t>Grant A/R not on State Report FY22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</si>
</sst>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3" fontId="1" fillId="0" borderId="11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4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12" xfId="42" applyFont="1" applyBorder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43" fontId="0" fillId="33" borderId="0" xfId="0" applyNumberFormat="1" applyFill="1" applyAlignment="1">
      <alignment/>
    </xf>
    <xf numFmtId="43" fontId="0" fillId="0" borderId="12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42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43" fontId="0" fillId="0" borderId="0" xfId="42" applyFont="1" applyAlignment="1">
      <alignment/>
    </xf>
    <xf numFmtId="0" fontId="1" fillId="0" borderId="0" xfId="0" applyFont="1" applyAlignment="1">
      <alignment horizontal="center"/>
    </xf>
    <xf numFmtId="43" fontId="0" fillId="0" borderId="11" xfId="42" applyFont="1" applyBorder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3" fontId="0" fillId="34" borderId="0" xfId="0" applyNumberFormat="1" applyFill="1" applyAlignment="1">
      <alignment/>
    </xf>
    <xf numFmtId="43" fontId="1" fillId="12" borderId="0" xfId="0" applyNumberFormat="1" applyFont="1" applyFill="1" applyAlignment="1">
      <alignment/>
    </xf>
    <xf numFmtId="43" fontId="1" fillId="33" borderId="11" xfId="0" applyNumberFormat="1" applyFont="1" applyFill="1" applyBorder="1" applyAlignment="1">
      <alignment/>
    </xf>
    <xf numFmtId="1" fontId="40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32.421875" style="0" customWidth="1"/>
    <col min="2" max="2" width="9.57421875" style="0" bestFit="1" customWidth="1"/>
    <col min="3" max="3" width="19.00390625" style="0" bestFit="1" customWidth="1"/>
    <col min="4" max="4" width="16.57421875" style="0" bestFit="1" customWidth="1"/>
    <col min="5" max="5" width="13.28125" style="0" customWidth="1"/>
    <col min="6" max="6" width="18.00390625" style="0" customWidth="1"/>
    <col min="7" max="7" width="16.8515625" style="0" customWidth="1"/>
    <col min="8" max="8" width="16.421875" style="0" bestFit="1" customWidth="1"/>
    <col min="9" max="10" width="9.28125" style="0" customWidth="1"/>
  </cols>
  <sheetData>
    <row r="1" spans="1:16" ht="12.75">
      <c r="A1" s="59" t="s">
        <v>87</v>
      </c>
      <c r="B1" s="59"/>
      <c r="C1" s="59"/>
      <c r="D1" s="59"/>
      <c r="E1" s="59"/>
      <c r="F1" s="59"/>
      <c r="G1" s="59"/>
      <c r="H1" s="59"/>
      <c r="I1" s="1"/>
      <c r="J1" s="1"/>
      <c r="K1" s="11"/>
      <c r="L1" s="11"/>
      <c r="M1" s="11"/>
      <c r="N1" s="11"/>
      <c r="O1" s="11"/>
      <c r="P1" s="11"/>
    </row>
    <row r="2" spans="1:16" ht="12.75">
      <c r="A2" s="59" t="s">
        <v>88</v>
      </c>
      <c r="B2" s="59"/>
      <c r="C2" s="59"/>
      <c r="D2" s="59"/>
      <c r="E2" s="59"/>
      <c r="F2" s="59"/>
      <c r="G2" s="59"/>
      <c r="H2" s="59"/>
      <c r="I2" s="1"/>
      <c r="J2" s="1"/>
      <c r="K2" s="11"/>
      <c r="L2" s="11"/>
      <c r="M2" s="11"/>
      <c r="N2" s="11"/>
      <c r="O2" s="11"/>
      <c r="P2" s="11"/>
    </row>
    <row r="3" spans="1:16" ht="12.75">
      <c r="A3" s="44"/>
      <c r="B3" s="44"/>
      <c r="C3" s="44"/>
      <c r="D3" s="44"/>
      <c r="E3" s="44"/>
      <c r="F3" s="44"/>
      <c r="G3" s="44"/>
      <c r="H3" s="44"/>
      <c r="I3" s="1"/>
      <c r="J3" s="1"/>
      <c r="K3" s="48"/>
      <c r="L3" s="11"/>
      <c r="M3" s="11"/>
      <c r="N3" s="11"/>
      <c r="O3" s="11"/>
      <c r="P3" s="11"/>
    </row>
    <row r="4" spans="1:16" ht="12.75">
      <c r="A4" s="2" t="s">
        <v>0</v>
      </c>
      <c r="B4" s="3" t="s">
        <v>1</v>
      </c>
      <c r="C4" s="4" t="s">
        <v>89</v>
      </c>
      <c r="D4" s="5" t="s">
        <v>3</v>
      </c>
      <c r="E4" s="5" t="s">
        <v>3</v>
      </c>
      <c r="F4" s="6" t="s">
        <v>4</v>
      </c>
      <c r="G4" s="6" t="s">
        <v>5</v>
      </c>
      <c r="H4" s="6" t="s">
        <v>6</v>
      </c>
      <c r="I4" s="58" t="s">
        <v>7</v>
      </c>
      <c r="J4" s="58"/>
      <c r="K4" s="11"/>
      <c r="L4" s="11"/>
      <c r="M4" s="11"/>
      <c r="N4" s="11"/>
      <c r="O4" s="11"/>
      <c r="P4" s="11"/>
    </row>
    <row r="5" spans="1:16" ht="13.5" thickBot="1">
      <c r="A5" s="7"/>
      <c r="B5" s="8" t="s">
        <v>8</v>
      </c>
      <c r="C5" s="9" t="s">
        <v>100</v>
      </c>
      <c r="D5" s="49" t="s">
        <v>101</v>
      </c>
      <c r="E5" s="49" t="s">
        <v>102</v>
      </c>
      <c r="F5" s="10" t="s">
        <v>9</v>
      </c>
      <c r="G5" s="10" t="s">
        <v>10</v>
      </c>
      <c r="H5" s="10" t="s">
        <v>11</v>
      </c>
      <c r="I5" s="57" t="s">
        <v>12</v>
      </c>
      <c r="J5" s="57"/>
      <c r="K5" s="11"/>
      <c r="L5" s="11"/>
      <c r="M5" s="11"/>
      <c r="N5" s="11"/>
      <c r="O5" s="11"/>
      <c r="P5" s="11"/>
    </row>
    <row r="6" spans="1:16" ht="12">
      <c r="A6" s="11" t="s">
        <v>13</v>
      </c>
      <c r="B6" s="48">
        <v>3150</v>
      </c>
      <c r="C6" s="12">
        <f>'Monthly Payment types'!B20</f>
        <v>18593425</v>
      </c>
      <c r="D6" s="12"/>
      <c r="E6" s="12"/>
      <c r="F6" s="12">
        <f>C6-D6+E6</f>
        <v>18593425</v>
      </c>
      <c r="G6" s="26">
        <v>16888621</v>
      </c>
      <c r="H6" s="53">
        <f aca="true" t="shared" si="0" ref="H6:H14">G6-F6</f>
        <v>-1704804</v>
      </c>
      <c r="I6" s="11"/>
      <c r="J6" s="11"/>
      <c r="K6" s="11"/>
      <c r="L6" s="11"/>
      <c r="M6" s="11"/>
      <c r="N6" s="11"/>
      <c r="O6" s="11"/>
      <c r="P6" s="11"/>
    </row>
    <row r="7" spans="1:16" ht="12">
      <c r="A7" s="11" t="s">
        <v>14</v>
      </c>
      <c r="B7" s="48">
        <v>3150</v>
      </c>
      <c r="C7" s="26">
        <f>'Monthly Payment types'!J20</f>
        <v>46282</v>
      </c>
      <c r="D7" s="32">
        <v>25347.32</v>
      </c>
      <c r="E7" s="32"/>
      <c r="F7" s="12">
        <f aca="true" t="shared" si="1" ref="F7:F33">C7-D7+E7</f>
        <v>20934.68</v>
      </c>
      <c r="G7" s="26">
        <v>20934.68</v>
      </c>
      <c r="H7" s="12">
        <f>G7-F7</f>
        <v>0</v>
      </c>
      <c r="I7" s="11"/>
      <c r="J7" s="11"/>
      <c r="K7" s="11"/>
      <c r="L7" s="11"/>
      <c r="M7" s="11"/>
      <c r="N7" s="11"/>
      <c r="O7" s="11"/>
      <c r="P7" s="11"/>
    </row>
    <row r="8" spans="1:11" ht="12">
      <c r="A8" s="11" t="s">
        <v>97</v>
      </c>
      <c r="B8" s="48">
        <v>3290</v>
      </c>
      <c r="C8" s="26"/>
      <c r="D8" s="32"/>
      <c r="E8" s="32"/>
      <c r="F8" s="12"/>
      <c r="G8" s="26"/>
      <c r="H8" s="12"/>
      <c r="I8" s="11"/>
      <c r="J8" s="11"/>
      <c r="K8" s="11"/>
    </row>
    <row r="9" spans="1:11" ht="12">
      <c r="A9" s="11" t="s">
        <v>98</v>
      </c>
      <c r="B9" s="48">
        <v>3130</v>
      </c>
      <c r="C9" s="26"/>
      <c r="D9" s="32"/>
      <c r="E9" s="32"/>
      <c r="F9" s="12"/>
      <c r="G9" s="26"/>
      <c r="H9" s="12"/>
      <c r="I9" s="11"/>
      <c r="J9" s="11"/>
      <c r="K9" s="11"/>
    </row>
    <row r="10" spans="1:11" ht="12">
      <c r="A10" s="11" t="s">
        <v>51</v>
      </c>
      <c r="B10" s="48">
        <v>3250</v>
      </c>
      <c r="C10" s="12"/>
      <c r="D10" s="32"/>
      <c r="E10" s="32"/>
      <c r="F10" s="12">
        <f t="shared" si="1"/>
        <v>0</v>
      </c>
      <c r="G10" s="26"/>
      <c r="H10" s="13">
        <f t="shared" si="0"/>
        <v>0</v>
      </c>
      <c r="I10" s="11"/>
      <c r="J10" s="11"/>
      <c r="K10" s="11"/>
    </row>
    <row r="11" spans="1:11" ht="12">
      <c r="A11" s="11" t="s">
        <v>15</v>
      </c>
      <c r="B11" s="48">
        <v>3140</v>
      </c>
      <c r="C11" s="12">
        <v>36750</v>
      </c>
      <c r="D11" s="26"/>
      <c r="E11" s="26"/>
      <c r="F11" s="12">
        <f t="shared" si="1"/>
        <v>36750</v>
      </c>
      <c r="G11" s="26">
        <v>36750</v>
      </c>
      <c r="H11" s="13">
        <f t="shared" si="0"/>
        <v>0</v>
      </c>
      <c r="K11" s="11"/>
    </row>
    <row r="12" spans="1:8" ht="12">
      <c r="A12" s="11" t="s">
        <v>47</v>
      </c>
      <c r="B12" s="48">
        <v>3270</v>
      </c>
      <c r="C12" s="12">
        <f>'Monthly Payment types'!AD20</f>
        <v>38120</v>
      </c>
      <c r="D12" s="32"/>
      <c r="E12" s="32"/>
      <c r="F12" s="12">
        <f t="shared" si="1"/>
        <v>38120</v>
      </c>
      <c r="G12" s="26">
        <v>38120</v>
      </c>
      <c r="H12" s="13">
        <f t="shared" si="0"/>
        <v>0</v>
      </c>
    </row>
    <row r="13" spans="1:10" ht="12">
      <c r="A13" s="11" t="s">
        <v>16</v>
      </c>
      <c r="B13" s="48">
        <v>3210</v>
      </c>
      <c r="C13" s="12">
        <f>'Monthly Payment types'!N20</f>
        <v>49489.880000000005</v>
      </c>
      <c r="D13" s="32"/>
      <c r="E13" s="32"/>
      <c r="F13" s="12">
        <f t="shared" si="1"/>
        <v>49489.880000000005</v>
      </c>
      <c r="G13" s="26">
        <v>49489.88</v>
      </c>
      <c r="H13" s="13">
        <f>G13-F13</f>
        <v>0</v>
      </c>
      <c r="J13" s="13"/>
    </row>
    <row r="14" spans="1:8" ht="12">
      <c r="A14" s="11" t="s">
        <v>17</v>
      </c>
      <c r="B14" s="48">
        <v>3210</v>
      </c>
      <c r="C14" s="12">
        <f>'Monthly Payment types'!H20</f>
        <v>128653</v>
      </c>
      <c r="D14" s="32">
        <v>14125</v>
      </c>
      <c r="E14" s="32"/>
      <c r="F14" s="12">
        <f t="shared" si="1"/>
        <v>114528</v>
      </c>
      <c r="G14" s="26">
        <v>114528</v>
      </c>
      <c r="H14" s="13">
        <f t="shared" si="0"/>
        <v>0</v>
      </c>
    </row>
    <row r="15" spans="1:8" ht="12">
      <c r="A15" s="11" t="s">
        <v>18</v>
      </c>
      <c r="B15" s="56">
        <v>3291</v>
      </c>
      <c r="C15" s="12">
        <f>'Monthly Payment types'!F20</f>
        <v>302762</v>
      </c>
      <c r="D15" s="32"/>
      <c r="E15" s="32"/>
      <c r="F15" s="12">
        <f t="shared" si="1"/>
        <v>302762</v>
      </c>
      <c r="G15" s="26">
        <v>302762</v>
      </c>
      <c r="H15" s="13">
        <f aca="true" t="shared" si="2" ref="H15:H33">G15-F15</f>
        <v>0</v>
      </c>
    </row>
    <row r="16" spans="1:8" ht="12">
      <c r="A16" s="11" t="s">
        <v>99</v>
      </c>
      <c r="B16" s="56">
        <v>3298</v>
      </c>
      <c r="C16" s="12">
        <v>241457</v>
      </c>
      <c r="D16" s="32"/>
      <c r="E16" s="32"/>
      <c r="F16" s="12"/>
      <c r="G16" s="26">
        <v>241457</v>
      </c>
      <c r="H16" s="13"/>
    </row>
    <row r="17" spans="1:10" ht="12">
      <c r="A17" s="11" t="s">
        <v>19</v>
      </c>
      <c r="B17" s="48">
        <v>4420</v>
      </c>
      <c r="C17" s="12">
        <f>'Monthly Payment types'!X20</f>
        <v>831380.53</v>
      </c>
      <c r="D17" s="32">
        <v>255530.16</v>
      </c>
      <c r="E17" s="32"/>
      <c r="F17" s="12">
        <f t="shared" si="1"/>
        <v>575850.37</v>
      </c>
      <c r="G17" s="26">
        <v>575850.37</v>
      </c>
      <c r="H17" s="12">
        <f>G17-F17</f>
        <v>0</v>
      </c>
      <c r="I17" s="11"/>
      <c r="J17" s="11"/>
    </row>
    <row r="18" spans="1:11" ht="12">
      <c r="A18" s="11" t="s">
        <v>95</v>
      </c>
      <c r="B18" s="48">
        <v>4460</v>
      </c>
      <c r="C18" s="12">
        <f>'Monthly Payment types'!T20</f>
        <v>127678.01999999999</v>
      </c>
      <c r="D18" s="32">
        <v>29333.2</v>
      </c>
      <c r="E18" s="32"/>
      <c r="F18" s="12">
        <f t="shared" si="1"/>
        <v>98344.81999999999</v>
      </c>
      <c r="G18" s="26">
        <f>97222.18+1122.64</f>
        <v>98344.81999999999</v>
      </c>
      <c r="H18" s="12">
        <f t="shared" si="2"/>
        <v>0</v>
      </c>
      <c r="J18" s="11"/>
      <c r="K18" s="11"/>
    </row>
    <row r="19" spans="1:8" ht="12">
      <c r="A19" s="11" t="s">
        <v>49</v>
      </c>
      <c r="B19" s="48">
        <v>3190</v>
      </c>
      <c r="C19" s="12"/>
      <c r="D19" s="32"/>
      <c r="E19" s="32"/>
      <c r="F19" s="12">
        <f>C19-D19+E19</f>
        <v>0</v>
      </c>
      <c r="G19" s="26"/>
      <c r="H19" s="13">
        <f>G19-F19</f>
        <v>0</v>
      </c>
    </row>
    <row r="20" spans="1:10" ht="12" hidden="1">
      <c r="A20" s="11" t="s">
        <v>20</v>
      </c>
      <c r="B20" s="48">
        <v>3150</v>
      </c>
      <c r="C20" s="12">
        <f>'Monthly Payment types'!D20</f>
        <v>197266</v>
      </c>
      <c r="D20" s="26">
        <v>197266</v>
      </c>
      <c r="E20" s="26"/>
      <c r="F20" s="12">
        <f>C20-D20+E20</f>
        <v>0</v>
      </c>
      <c r="G20" s="26">
        <v>1645120</v>
      </c>
      <c r="H20" s="37">
        <f>G20-F20</f>
        <v>1645120</v>
      </c>
      <c r="I20" s="11"/>
      <c r="J20" s="11"/>
    </row>
    <row r="21" spans="1:10" ht="12">
      <c r="A21" s="11" t="s">
        <v>21</v>
      </c>
      <c r="B21" s="48">
        <v>3150</v>
      </c>
      <c r="C21" s="12"/>
      <c r="D21" s="26"/>
      <c r="E21" s="26"/>
      <c r="F21" s="12">
        <f t="shared" si="1"/>
        <v>0</v>
      </c>
      <c r="G21" s="26">
        <v>59684</v>
      </c>
      <c r="H21" s="53">
        <f>G21-F21</f>
        <v>59684</v>
      </c>
      <c r="I21" s="11"/>
      <c r="J21" s="11"/>
    </row>
    <row r="22" spans="1:10" ht="12">
      <c r="A22" s="11" t="s">
        <v>56</v>
      </c>
      <c r="B22" s="48">
        <v>3290</v>
      </c>
      <c r="C22" s="12">
        <v>50000</v>
      </c>
      <c r="D22" s="26"/>
      <c r="E22" s="26"/>
      <c r="F22" s="12">
        <f t="shared" si="1"/>
        <v>50000</v>
      </c>
      <c r="G22" s="26">
        <v>50000</v>
      </c>
      <c r="H22" s="12">
        <f>G22-F22</f>
        <v>0</v>
      </c>
      <c r="I22" s="11"/>
      <c r="J22" s="11"/>
    </row>
    <row r="23" spans="1:10" ht="12">
      <c r="A23" s="11" t="s">
        <v>22</v>
      </c>
      <c r="B23" s="48">
        <v>4290</v>
      </c>
      <c r="C23" s="12">
        <f>'Monthly Payment types'!V20</f>
        <v>8388.38</v>
      </c>
      <c r="D23" s="26"/>
      <c r="E23" s="26"/>
      <c r="F23" s="12">
        <f t="shared" si="1"/>
        <v>8388.38</v>
      </c>
      <c r="G23" s="26">
        <v>8388.38</v>
      </c>
      <c r="H23" s="12">
        <f t="shared" si="2"/>
        <v>0</v>
      </c>
      <c r="I23" s="11"/>
      <c r="J23" s="11"/>
    </row>
    <row r="24" spans="1:10" ht="12">
      <c r="A24" s="11" t="s">
        <v>23</v>
      </c>
      <c r="B24" s="48">
        <v>4451</v>
      </c>
      <c r="C24" s="12">
        <f>'Child Nutrition'!B15</f>
        <v>205909.97999999998</v>
      </c>
      <c r="D24" s="32"/>
      <c r="E24" s="32"/>
      <c r="F24" s="12">
        <f t="shared" si="1"/>
        <v>205909.97999999998</v>
      </c>
      <c r="G24" s="26">
        <f>C71</f>
        <v>205909.98</v>
      </c>
      <c r="H24" s="12">
        <f>G24-F24</f>
        <v>0</v>
      </c>
      <c r="I24" s="11"/>
      <c r="J24" s="11"/>
    </row>
    <row r="25" spans="1:10" ht="12">
      <c r="A25" s="11" t="s">
        <v>24</v>
      </c>
      <c r="B25" s="48">
        <v>4452</v>
      </c>
      <c r="C25" s="12">
        <f>'Child Nutrition'!D15</f>
        <v>694080.54</v>
      </c>
      <c r="D25" s="32"/>
      <c r="E25" s="32"/>
      <c r="F25" s="12">
        <f>C25-D25+E25</f>
        <v>694080.54</v>
      </c>
      <c r="G25" s="26">
        <f>D71</f>
        <v>694080.54</v>
      </c>
      <c r="H25" s="12">
        <f t="shared" si="2"/>
        <v>0</v>
      </c>
      <c r="I25" s="11"/>
      <c r="J25" s="11"/>
    </row>
    <row r="26" spans="1:15" ht="12">
      <c r="A26" s="11" t="s">
        <v>25</v>
      </c>
      <c r="B26" s="48">
        <v>3290</v>
      </c>
      <c r="C26" s="12">
        <v>13056.25</v>
      </c>
      <c r="D26" s="32"/>
      <c r="E26" s="32"/>
      <c r="F26" s="12">
        <f t="shared" si="1"/>
        <v>13056.25</v>
      </c>
      <c r="G26" s="26">
        <v>13056.25</v>
      </c>
      <c r="H26" s="13">
        <f t="shared" si="2"/>
        <v>0</v>
      </c>
      <c r="J26" s="11"/>
      <c r="K26" s="11"/>
      <c r="L26" s="11"/>
      <c r="M26" s="11"/>
      <c r="N26" s="11"/>
      <c r="O26" s="11"/>
    </row>
    <row r="27" spans="1:10" ht="12">
      <c r="A27" s="11" t="s">
        <v>26</v>
      </c>
      <c r="B27" s="48">
        <v>4420</v>
      </c>
      <c r="C27" s="12">
        <f>'Monthly Payment types'!Z20</f>
        <v>34410.49</v>
      </c>
      <c r="D27" s="32">
        <v>5975.58</v>
      </c>
      <c r="E27" s="32"/>
      <c r="F27" s="12">
        <f t="shared" si="1"/>
        <v>28434.909999999996</v>
      </c>
      <c r="G27" s="26">
        <v>28434.91</v>
      </c>
      <c r="H27" s="12">
        <f>G27-F27</f>
        <v>0</v>
      </c>
      <c r="I27" s="11"/>
      <c r="J27" s="11"/>
    </row>
    <row r="28" spans="1:12" ht="12" hidden="1">
      <c r="A28" s="46" t="s">
        <v>27</v>
      </c>
      <c r="B28" s="47">
        <v>4405</v>
      </c>
      <c r="C28" s="12">
        <f>'Monthly Payment types'!R20</f>
        <v>416059.48</v>
      </c>
      <c r="D28" s="32">
        <v>58408.99</v>
      </c>
      <c r="E28" s="32"/>
      <c r="F28" s="12">
        <f>C28-D28+E28</f>
        <v>357650.49</v>
      </c>
      <c r="G28" s="26">
        <f>330189.77+27460.72</f>
        <v>357650.49</v>
      </c>
      <c r="H28" s="12">
        <f t="shared" si="2"/>
        <v>0</v>
      </c>
      <c r="I28" s="25"/>
      <c r="K28" s="11"/>
      <c r="L28" s="11"/>
    </row>
    <row r="29" spans="1:10" ht="12">
      <c r="A29" s="11" t="s">
        <v>96</v>
      </c>
      <c r="B29" s="48">
        <v>4403</v>
      </c>
      <c r="C29" s="12">
        <f>'Monthly Payment types'!AB20</f>
        <v>3162.17</v>
      </c>
      <c r="D29" s="32">
        <v>1027.22</v>
      </c>
      <c r="E29" s="32"/>
      <c r="F29" s="12">
        <f t="shared" si="1"/>
        <v>2134.95</v>
      </c>
      <c r="G29" s="26">
        <v>2134.95</v>
      </c>
      <c r="H29" s="12">
        <f t="shared" si="2"/>
        <v>0</v>
      </c>
      <c r="I29" s="11"/>
      <c r="J29" s="11"/>
    </row>
    <row r="30" spans="1:11" ht="12">
      <c r="A30" s="11" t="s">
        <v>28</v>
      </c>
      <c r="B30" s="48">
        <v>3220</v>
      </c>
      <c r="C30" s="12">
        <f>'Monthly Payment types'!L20</f>
        <v>303742.69999999995</v>
      </c>
      <c r="D30" s="26"/>
      <c r="E30" s="26"/>
      <c r="F30" s="12">
        <f t="shared" si="1"/>
        <v>303742.69999999995</v>
      </c>
      <c r="G30" s="26">
        <v>303742.7</v>
      </c>
      <c r="H30" s="13">
        <f t="shared" si="2"/>
        <v>0</v>
      </c>
      <c r="K30" s="11"/>
    </row>
    <row r="31" spans="1:8" ht="12">
      <c r="A31" s="11" t="s">
        <v>48</v>
      </c>
      <c r="B31" s="48">
        <v>3220</v>
      </c>
      <c r="C31" s="12">
        <v>29850</v>
      </c>
      <c r="D31" s="26"/>
      <c r="E31" s="26"/>
      <c r="F31" s="12">
        <f t="shared" si="1"/>
        <v>29850</v>
      </c>
      <c r="G31" s="26">
        <v>29850</v>
      </c>
      <c r="H31" s="13">
        <f t="shared" si="2"/>
        <v>0</v>
      </c>
    </row>
    <row r="32" spans="1:9" ht="12">
      <c r="A32" s="11" t="s">
        <v>50</v>
      </c>
      <c r="B32" s="48">
        <v>3220</v>
      </c>
      <c r="C32" s="12">
        <v>1294.68</v>
      </c>
      <c r="D32" s="26">
        <v>1294.68</v>
      </c>
      <c r="E32" s="26"/>
      <c r="F32" s="12">
        <f t="shared" si="1"/>
        <v>0</v>
      </c>
      <c r="G32" s="26"/>
      <c r="H32" s="13">
        <f t="shared" si="2"/>
        <v>0</v>
      </c>
      <c r="I32" t="s">
        <v>86</v>
      </c>
    </row>
    <row r="33" spans="1:8" ht="12">
      <c r="A33" s="11" t="s">
        <v>29</v>
      </c>
      <c r="B33" s="48">
        <v>4435</v>
      </c>
      <c r="C33" s="12">
        <f>'Monthly Payment types'!P20</f>
        <v>31241.479999999996</v>
      </c>
      <c r="D33" s="13"/>
      <c r="E33" s="13"/>
      <c r="F33" s="12">
        <f t="shared" si="1"/>
        <v>31241.479999999996</v>
      </c>
      <c r="G33" s="26">
        <v>31241.48</v>
      </c>
      <c r="H33" s="13">
        <f t="shared" si="2"/>
        <v>0</v>
      </c>
    </row>
    <row r="34" spans="1:8" ht="13.5" thickBot="1">
      <c r="A34" s="15" t="s">
        <v>4</v>
      </c>
      <c r="B34" s="14"/>
      <c r="C34" s="16">
        <f aca="true" t="shared" si="3" ref="C34:H34">SUM(C6:C33)</f>
        <v>22384459.58</v>
      </c>
      <c r="D34" s="16">
        <f t="shared" si="3"/>
        <v>588308.15</v>
      </c>
      <c r="E34" s="16">
        <f t="shared" si="3"/>
        <v>0</v>
      </c>
      <c r="F34" s="16">
        <f t="shared" si="3"/>
        <v>21554694.429999996</v>
      </c>
      <c r="G34" s="16">
        <f t="shared" si="3"/>
        <v>21796151.429999996</v>
      </c>
      <c r="H34" s="16">
        <f t="shared" si="3"/>
        <v>0</v>
      </c>
    </row>
    <row r="35" spans="1:8" ht="13.5" thickTop="1">
      <c r="A35" s="15"/>
      <c r="B35" s="14"/>
      <c r="C35" s="22"/>
      <c r="D35" s="22"/>
      <c r="E35" s="22"/>
      <c r="F35" s="22"/>
      <c r="G35" s="22"/>
      <c r="H35" s="22"/>
    </row>
    <row r="36" spans="1:8" ht="12.75">
      <c r="A36" s="2" t="s">
        <v>30</v>
      </c>
      <c r="B36" s="17"/>
      <c r="C36" s="18"/>
      <c r="D36" s="18"/>
      <c r="E36" s="18"/>
      <c r="F36" s="18"/>
      <c r="G36" s="18"/>
      <c r="H36" s="12"/>
    </row>
    <row r="37" spans="1:10" ht="12.75">
      <c r="A37" s="2" t="s">
        <v>0</v>
      </c>
      <c r="B37" s="3" t="s">
        <v>1</v>
      </c>
      <c r="C37" s="4" t="s">
        <v>2</v>
      </c>
      <c r="D37" s="5" t="s">
        <v>3</v>
      </c>
      <c r="E37" s="5" t="s">
        <v>3</v>
      </c>
      <c r="F37" s="6" t="s">
        <v>4</v>
      </c>
      <c r="G37" s="6" t="s">
        <v>5</v>
      </c>
      <c r="H37" s="6" t="s">
        <v>6</v>
      </c>
      <c r="I37" s="58" t="s">
        <v>7</v>
      </c>
      <c r="J37" s="58"/>
    </row>
    <row r="38" spans="1:10" ht="13.5" thickBot="1">
      <c r="A38" s="7"/>
      <c r="B38" s="8" t="s">
        <v>8</v>
      </c>
      <c r="C38" s="9" t="s">
        <v>100</v>
      </c>
      <c r="D38" s="49" t="s">
        <v>101</v>
      </c>
      <c r="E38" s="49" t="s">
        <v>102</v>
      </c>
      <c r="F38" s="10" t="s">
        <v>9</v>
      </c>
      <c r="G38" s="10" t="s">
        <v>10</v>
      </c>
      <c r="H38" s="10" t="s">
        <v>11</v>
      </c>
      <c r="I38" s="57" t="s">
        <v>12</v>
      </c>
      <c r="J38" s="57"/>
    </row>
    <row r="39" spans="1:8" ht="12.75">
      <c r="A39" s="11" t="s">
        <v>31</v>
      </c>
      <c r="B39" s="48">
        <v>3110</v>
      </c>
      <c r="C39" s="12"/>
      <c r="D39" s="12"/>
      <c r="E39" s="12"/>
      <c r="F39" s="12"/>
      <c r="G39" s="20">
        <v>361199.38</v>
      </c>
      <c r="H39" s="18"/>
    </row>
    <row r="40" spans="1:8" ht="12.75">
      <c r="A40" s="11" t="s">
        <v>32</v>
      </c>
      <c r="B40" s="48">
        <v>4130</v>
      </c>
      <c r="C40" s="12"/>
      <c r="D40" s="12">
        <v>421.49</v>
      </c>
      <c r="E40" s="12"/>
      <c r="F40" s="12"/>
      <c r="G40" s="20">
        <v>54262.47</v>
      </c>
      <c r="H40" s="18"/>
    </row>
    <row r="41" spans="1:8" ht="12.75">
      <c r="A41" s="11" t="s">
        <v>33</v>
      </c>
      <c r="B41" s="56">
        <v>4320</v>
      </c>
      <c r="C41" s="12"/>
      <c r="D41" s="12"/>
      <c r="E41" s="12"/>
      <c r="F41" s="12"/>
      <c r="G41" s="20">
        <v>57033.7</v>
      </c>
      <c r="H41" s="18"/>
    </row>
    <row r="42" spans="1:8" ht="12.75">
      <c r="A42" s="11" t="s">
        <v>46</v>
      </c>
      <c r="B42" s="48">
        <v>4290</v>
      </c>
      <c r="C42" s="12"/>
      <c r="D42" s="12">
        <v>3201.6</v>
      </c>
      <c r="E42" s="12"/>
      <c r="F42" s="12"/>
      <c r="G42" s="20">
        <v>5552.29</v>
      </c>
      <c r="H42" s="18"/>
    </row>
    <row r="43" spans="1:8" ht="12.75">
      <c r="A43" s="11" t="s">
        <v>34</v>
      </c>
      <c r="B43" s="48">
        <v>4120</v>
      </c>
      <c r="C43" s="12"/>
      <c r="D43" s="12"/>
      <c r="E43" s="12"/>
      <c r="F43" s="12"/>
      <c r="G43" s="20">
        <v>110775.63</v>
      </c>
      <c r="H43" s="18"/>
    </row>
    <row r="44" spans="1:8" ht="12.75">
      <c r="A44" s="11" t="s">
        <v>35</v>
      </c>
      <c r="B44" s="48">
        <v>4454</v>
      </c>
      <c r="C44" s="12"/>
      <c r="D44" s="12"/>
      <c r="E44" s="12"/>
      <c r="F44" s="12"/>
      <c r="G44" s="20">
        <f>H71</f>
        <v>144495.35</v>
      </c>
      <c r="H44" s="18"/>
    </row>
    <row r="45" spans="1:8" ht="12.75">
      <c r="A45" s="11" t="s">
        <v>52</v>
      </c>
      <c r="B45" s="48">
        <v>6710</v>
      </c>
      <c r="C45" s="12"/>
      <c r="D45" s="12">
        <v>507.02</v>
      </c>
      <c r="E45" s="12"/>
      <c r="F45" s="12"/>
      <c r="G45" s="20"/>
      <c r="H45" s="18"/>
    </row>
    <row r="46" spans="1:8" ht="12.75">
      <c r="A46" s="50" t="s">
        <v>45</v>
      </c>
      <c r="B46" s="48">
        <v>5400</v>
      </c>
      <c r="C46" s="12"/>
      <c r="D46" s="12"/>
      <c r="E46" s="12"/>
      <c r="F46" s="12"/>
      <c r="G46" s="20"/>
      <c r="H46" s="18"/>
    </row>
    <row r="47" spans="1:8" ht="13.5" thickBot="1">
      <c r="A47" s="11"/>
      <c r="B47" s="11"/>
      <c r="C47" s="12"/>
      <c r="D47" s="16">
        <f>SUM(D39:D46)</f>
        <v>4130.110000000001</v>
      </c>
      <c r="E47" s="16">
        <f>SUM(E39:E46)</f>
        <v>0</v>
      </c>
      <c r="F47" s="16"/>
      <c r="G47" s="16">
        <f>SUM(G39:G46)</f>
        <v>733318.82</v>
      </c>
      <c r="H47" s="18"/>
    </row>
    <row r="48" spans="1:8" ht="13.5" thickTop="1">
      <c r="A48" s="19" t="s">
        <v>36</v>
      </c>
      <c r="B48" s="14"/>
      <c r="C48" s="12"/>
      <c r="D48" s="12"/>
      <c r="E48" s="12"/>
      <c r="F48" s="54">
        <f>H34</f>
        <v>0</v>
      </c>
      <c r="G48" s="20"/>
      <c r="H48" s="18"/>
    </row>
    <row r="49" spans="1:8" ht="13.5" thickBot="1">
      <c r="A49" s="15" t="s">
        <v>37</v>
      </c>
      <c r="B49" s="14"/>
      <c r="C49" s="12"/>
      <c r="D49" s="16">
        <f>SUM(D34+D47)</f>
        <v>592438.26</v>
      </c>
      <c r="E49" s="16">
        <f>SUM(E34+E47)</f>
        <v>0</v>
      </c>
      <c r="F49" s="55">
        <f>SUM(F34:F48)</f>
        <v>21554694.429999996</v>
      </c>
      <c r="G49" s="55">
        <f>SUM(G47:G48)+G34</f>
        <v>22529470.249999996</v>
      </c>
      <c r="H49" s="18"/>
    </row>
    <row r="50" spans="2:8" ht="12.75" thickTop="1">
      <c r="B50" s="14"/>
      <c r="C50" s="12"/>
      <c r="D50" s="12"/>
      <c r="E50" s="12"/>
      <c r="F50" s="13"/>
      <c r="G50" s="13"/>
      <c r="H50" s="18"/>
    </row>
    <row r="51" spans="2:8" ht="12">
      <c r="B51" s="14"/>
      <c r="C51" s="12"/>
      <c r="D51" s="12"/>
      <c r="E51" s="12"/>
      <c r="F51" s="13"/>
      <c r="G51" s="13"/>
      <c r="H51" s="18"/>
    </row>
    <row r="52" spans="1:8" ht="12.75">
      <c r="A52" s="21" t="s">
        <v>38</v>
      </c>
      <c r="B52" s="14"/>
      <c r="C52" s="22"/>
      <c r="D52" s="22"/>
      <c r="E52" s="13"/>
      <c r="F52" s="13"/>
      <c r="G52" s="13"/>
      <c r="H52" s="22"/>
    </row>
    <row r="53" spans="1:8" ht="13.5" thickBot="1">
      <c r="A53" s="7" t="s">
        <v>39</v>
      </c>
      <c r="B53" s="23"/>
      <c r="C53" s="9" t="s">
        <v>38</v>
      </c>
      <c r="D53" s="13"/>
      <c r="E53" s="13"/>
      <c r="F53" s="24"/>
      <c r="G53" s="18"/>
      <c r="H53" s="24"/>
    </row>
    <row r="54" spans="1:8" ht="12">
      <c r="A54" s="50" t="s">
        <v>40</v>
      </c>
      <c r="B54" s="52"/>
      <c r="C54" s="26">
        <f>C34</f>
        <v>22384459.58</v>
      </c>
      <c r="D54" s="13"/>
      <c r="E54" s="13"/>
      <c r="F54" s="24"/>
      <c r="G54" s="18"/>
      <c r="H54" s="13"/>
    </row>
    <row r="55" spans="1:8" ht="12">
      <c r="A55" s="50" t="s">
        <v>103</v>
      </c>
      <c r="B55" s="52"/>
      <c r="C55" s="26">
        <f>-D49</f>
        <v>-592438.26</v>
      </c>
      <c r="D55" s="13"/>
      <c r="E55" s="13"/>
      <c r="F55" s="24"/>
      <c r="G55" s="18"/>
      <c r="H55" s="13"/>
    </row>
    <row r="56" spans="1:8" ht="12">
      <c r="A56" s="50" t="s">
        <v>104</v>
      </c>
      <c r="B56" s="51"/>
      <c r="C56" s="26">
        <v>4130.11</v>
      </c>
      <c r="D56" s="13"/>
      <c r="E56" s="13"/>
      <c r="F56" s="24"/>
      <c r="G56" s="18"/>
      <c r="H56" s="13"/>
    </row>
    <row r="57" spans="1:8" ht="12">
      <c r="A57" s="50" t="s">
        <v>105</v>
      </c>
      <c r="B57" s="52"/>
      <c r="C57" s="26">
        <f>E49</f>
        <v>0</v>
      </c>
      <c r="D57" s="13"/>
      <c r="E57" s="13"/>
      <c r="F57" s="24"/>
      <c r="G57" s="18"/>
      <c r="H57" s="13"/>
    </row>
    <row r="58" spans="1:8" ht="12">
      <c r="A58" s="50" t="s">
        <v>106</v>
      </c>
      <c r="B58" s="51"/>
      <c r="C58" s="26">
        <f>-(E47)</f>
        <v>0</v>
      </c>
      <c r="D58" s="13"/>
      <c r="E58" s="13"/>
      <c r="F58" s="24"/>
      <c r="G58" s="18"/>
      <c r="H58" s="13"/>
    </row>
    <row r="59" spans="1:8" ht="12">
      <c r="A59" s="50" t="s">
        <v>30</v>
      </c>
      <c r="B59" s="52"/>
      <c r="C59" s="26">
        <f>G47</f>
        <v>733318.82</v>
      </c>
      <c r="D59" s="13"/>
      <c r="E59" s="13"/>
      <c r="F59" s="24"/>
      <c r="G59" s="18"/>
      <c r="H59" s="13"/>
    </row>
    <row r="60" spans="1:8" ht="13.5" thickBot="1">
      <c r="A60" s="11"/>
      <c r="B60" s="48"/>
      <c r="C60" s="55">
        <f>SUM(C54:C59)</f>
        <v>22529470.249999996</v>
      </c>
      <c r="D60" s="13"/>
      <c r="E60" s="13"/>
      <c r="F60" s="13"/>
      <c r="G60" s="13"/>
      <c r="H60" s="13"/>
    </row>
    <row r="61" spans="2:8" ht="13.5" thickTop="1">
      <c r="B61" s="14"/>
      <c r="C61" s="22"/>
      <c r="D61" s="13"/>
      <c r="E61" s="13"/>
      <c r="F61" s="13"/>
      <c r="G61" s="27"/>
      <c r="H61" s="13"/>
    </row>
    <row r="62" spans="2:8" ht="12.75">
      <c r="B62" s="14"/>
      <c r="C62" s="22"/>
      <c r="D62" s="13"/>
      <c r="E62" s="13"/>
      <c r="F62" s="13"/>
      <c r="G62" s="27"/>
      <c r="H62" s="13"/>
    </row>
    <row r="63" spans="1:8" ht="12.75">
      <c r="A63" s="21" t="s">
        <v>41</v>
      </c>
      <c r="B63" s="14"/>
      <c r="C63" s="22"/>
      <c r="D63" s="13"/>
      <c r="E63" s="13"/>
      <c r="F63" s="13"/>
      <c r="G63" s="27"/>
      <c r="H63" s="13"/>
    </row>
    <row r="64" spans="1:8" ht="12.75">
      <c r="A64" s="21" t="s">
        <v>42</v>
      </c>
      <c r="B64" s="14"/>
      <c r="C64" s="28" t="s">
        <v>43</v>
      </c>
      <c r="D64" s="29" t="s">
        <v>44</v>
      </c>
      <c r="E64" s="29"/>
      <c r="F64" s="21" t="s">
        <v>35</v>
      </c>
      <c r="G64" s="13"/>
      <c r="H64" s="13"/>
    </row>
    <row r="65" spans="1:8" ht="12">
      <c r="A65" t="s">
        <v>90</v>
      </c>
      <c r="B65" s="14"/>
      <c r="C65" s="12">
        <v>19017.69</v>
      </c>
      <c r="D65" s="13">
        <v>71568.42</v>
      </c>
      <c r="E65" s="13"/>
      <c r="F65" t="s">
        <v>90</v>
      </c>
      <c r="G65" s="13"/>
      <c r="H65" s="12">
        <v>21674.3</v>
      </c>
    </row>
    <row r="66" spans="1:8" ht="12">
      <c r="A66" t="s">
        <v>91</v>
      </c>
      <c r="B66" s="14"/>
      <c r="C66" s="12">
        <v>51569.72</v>
      </c>
      <c r="D66" s="13">
        <v>181627.28</v>
      </c>
      <c r="E66" s="13"/>
      <c r="F66" t="s">
        <v>91</v>
      </c>
      <c r="G66" s="13"/>
      <c r="H66" s="12">
        <v>28899.06</v>
      </c>
    </row>
    <row r="67" spans="1:8" ht="12">
      <c r="A67" t="s">
        <v>92</v>
      </c>
      <c r="B67" s="14"/>
      <c r="C67" s="12">
        <v>27150.68</v>
      </c>
      <c r="D67" s="13">
        <v>86665.34</v>
      </c>
      <c r="E67" s="13"/>
      <c r="F67" t="s">
        <v>92</v>
      </c>
      <c r="G67" s="13"/>
      <c r="H67" s="12">
        <v>21674.31</v>
      </c>
    </row>
    <row r="68" spans="1:8" ht="12">
      <c r="A68" t="s">
        <v>60</v>
      </c>
      <c r="B68" s="14"/>
      <c r="C68" s="12">
        <v>53833.79</v>
      </c>
      <c r="D68" s="13">
        <v>156835.6</v>
      </c>
      <c r="E68" s="13"/>
      <c r="F68" t="s">
        <v>60</v>
      </c>
      <c r="G68" s="13"/>
      <c r="H68" s="12">
        <v>28899.05</v>
      </c>
    </row>
    <row r="69" spans="1:8" ht="12">
      <c r="A69" t="s">
        <v>93</v>
      </c>
      <c r="B69" s="14"/>
      <c r="C69" s="12">
        <v>24492.81</v>
      </c>
      <c r="D69" s="13">
        <v>111852.38</v>
      </c>
      <c r="E69" s="13"/>
      <c r="F69" t="s">
        <v>93</v>
      </c>
      <c r="G69" s="13"/>
      <c r="H69" s="12">
        <v>21674.32</v>
      </c>
    </row>
    <row r="70" spans="1:8" ht="12">
      <c r="A70" t="s">
        <v>94</v>
      </c>
      <c r="B70" s="14"/>
      <c r="C70" s="12">
        <v>29845.29</v>
      </c>
      <c r="D70" s="13">
        <v>85531.52</v>
      </c>
      <c r="E70" s="13"/>
      <c r="F70" t="s">
        <v>94</v>
      </c>
      <c r="G70" s="13"/>
      <c r="H70" s="12">
        <v>21674.31</v>
      </c>
    </row>
    <row r="71" spans="2:8" ht="13.5" thickBot="1">
      <c r="B71" s="14"/>
      <c r="C71" s="16">
        <f>SUM(C65:C70)</f>
        <v>205909.98</v>
      </c>
      <c r="D71" s="30">
        <f>SUM(D65:D70)</f>
        <v>694080.54</v>
      </c>
      <c r="E71" s="13"/>
      <c r="F71" s="13"/>
      <c r="G71" s="13"/>
      <c r="H71" s="16">
        <f>SUM(H65:H70)</f>
        <v>144495.35</v>
      </c>
    </row>
    <row r="72" spans="2:8" ht="12.75" thickTop="1">
      <c r="B72" s="14"/>
      <c r="E72" s="13"/>
      <c r="F72" s="13"/>
      <c r="G72" s="13"/>
      <c r="H72" s="13"/>
    </row>
    <row r="73" spans="2:8" ht="12">
      <c r="B73" s="14"/>
      <c r="E73" s="13"/>
      <c r="F73" s="13"/>
      <c r="G73" s="13"/>
      <c r="H73" s="13"/>
    </row>
    <row r="74" spans="2:8" ht="12">
      <c r="B74" s="14"/>
      <c r="E74" s="13"/>
      <c r="F74" s="13"/>
      <c r="G74" s="13"/>
      <c r="H74" s="13"/>
    </row>
    <row r="75" spans="2:8" ht="12.75">
      <c r="B75" s="14"/>
      <c r="E75" s="31"/>
      <c r="F75" s="13"/>
      <c r="G75" s="13"/>
      <c r="H75" s="13"/>
    </row>
    <row r="78" ht="12">
      <c r="E78" s="13"/>
    </row>
  </sheetData>
  <sheetProtection/>
  <mergeCells count="6">
    <mergeCell ref="I5:J5"/>
    <mergeCell ref="I37:J37"/>
    <mergeCell ref="I38:J38"/>
    <mergeCell ref="A1:H1"/>
    <mergeCell ref="A2:H2"/>
    <mergeCell ref="I4:J4"/>
  </mergeCells>
  <printOptions gridLines="1"/>
  <pageMargins left="0.25" right="0.25" top="0.49" bottom="0.28" header="0.5" footer="0.21"/>
  <pageSetup fitToHeight="0" fitToWidth="1" horizontalDpi="600" verticalDpi="600" orientation="landscape" scale="52" r:id="rId1"/>
  <rowBreaks count="2" manualBreakCount="2">
    <brk id="36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4.00390625" style="33" bestFit="1" customWidth="1"/>
    <col min="3" max="3" width="1.421875" style="33" customWidth="1"/>
    <col min="4" max="4" width="12.140625" style="33" customWidth="1"/>
    <col min="5" max="5" width="1.57421875" style="0" customWidth="1"/>
    <col min="6" max="6" width="15.7109375" style="33" customWidth="1"/>
    <col min="7" max="7" width="1.7109375" style="0" customWidth="1"/>
    <col min="8" max="8" width="11.28125" style="33" bestFit="1" customWidth="1"/>
    <col min="9" max="9" width="2.00390625" style="0" customWidth="1"/>
    <col min="10" max="10" width="12.8515625" style="33" bestFit="1" customWidth="1"/>
    <col min="11" max="11" width="2.00390625" style="0" customWidth="1"/>
    <col min="12" max="12" width="11.421875" style="33" customWidth="1"/>
    <col min="13" max="13" width="2.00390625" style="33" customWidth="1"/>
    <col min="14" max="14" width="11.57421875" style="33" customWidth="1"/>
    <col min="15" max="15" width="1.421875" style="33" customWidth="1"/>
    <col min="16" max="16" width="10.00390625" style="33" customWidth="1"/>
    <col min="17" max="17" width="1.7109375" style="0" customWidth="1"/>
    <col min="18" max="18" width="12.28125" style="33" customWidth="1"/>
    <col min="19" max="19" width="1.421875" style="0" customWidth="1"/>
    <col min="20" max="20" width="12.421875" style="33" customWidth="1"/>
    <col min="21" max="21" width="1.421875" style="0" customWidth="1"/>
    <col min="23" max="23" width="1.421875" style="0" customWidth="1"/>
    <col min="24" max="24" width="11.28125" style="0" bestFit="1" customWidth="1"/>
    <col min="25" max="25" width="0.85546875" style="0" customWidth="1"/>
    <col min="26" max="26" width="10.28125" style="0" bestFit="1" customWidth="1"/>
    <col min="27" max="27" width="0.9921875" style="0" customWidth="1"/>
    <col min="28" max="28" width="9.140625" style="33" customWidth="1"/>
    <col min="29" max="29" width="1.421875" style="33" customWidth="1"/>
    <col min="30" max="30" width="10.140625" style="33" customWidth="1"/>
  </cols>
  <sheetData>
    <row r="1" spans="2:30" ht="24.75">
      <c r="B1" s="38" t="s">
        <v>53</v>
      </c>
      <c r="C1" s="38"/>
      <c r="D1" s="39" t="s">
        <v>20</v>
      </c>
      <c r="E1" s="40"/>
      <c r="F1" s="38" t="s">
        <v>54</v>
      </c>
      <c r="G1" s="40"/>
      <c r="H1" s="38" t="s">
        <v>55</v>
      </c>
      <c r="I1" s="40"/>
      <c r="J1" s="39" t="s">
        <v>14</v>
      </c>
      <c r="K1" s="40"/>
      <c r="L1" s="39" t="s">
        <v>57</v>
      </c>
      <c r="M1" s="39"/>
      <c r="N1" s="41" t="s">
        <v>16</v>
      </c>
      <c r="O1" s="39"/>
      <c r="P1" s="39" t="s">
        <v>70</v>
      </c>
      <c r="Q1" s="42"/>
      <c r="R1" s="39" t="s">
        <v>58</v>
      </c>
      <c r="S1" s="42"/>
      <c r="T1" s="39" t="s">
        <v>59</v>
      </c>
      <c r="U1" s="40"/>
      <c r="V1" s="42" t="s">
        <v>71</v>
      </c>
      <c r="W1" s="40"/>
      <c r="X1" s="42" t="s">
        <v>72</v>
      </c>
      <c r="Y1" s="40"/>
      <c r="Z1" s="42" t="s">
        <v>26</v>
      </c>
      <c r="AA1" s="35"/>
      <c r="AB1" s="36" t="s">
        <v>84</v>
      </c>
      <c r="AC1" s="34"/>
      <c r="AD1" s="36" t="s">
        <v>85</v>
      </c>
    </row>
    <row r="2" spans="1:28" ht="12">
      <c r="A2" s="25" t="s">
        <v>61</v>
      </c>
      <c r="B2" s="33">
        <v>1883145</v>
      </c>
      <c r="D2" s="33">
        <v>197266</v>
      </c>
      <c r="F2" s="33">
        <v>29307.5</v>
      </c>
      <c r="H2" s="33">
        <v>14125</v>
      </c>
      <c r="R2" s="33">
        <v>56880.8</v>
      </c>
      <c r="T2" s="33">
        <v>29333.2</v>
      </c>
      <c r="X2">
        <v>254279.27</v>
      </c>
      <c r="Z2">
        <v>5975.58</v>
      </c>
      <c r="AB2" s="33">
        <v>1027.22</v>
      </c>
    </row>
    <row r="3" spans="1:24" ht="12">
      <c r="A3" s="25" t="s">
        <v>62</v>
      </c>
      <c r="B3" s="33">
        <v>2089076</v>
      </c>
      <c r="F3" s="33">
        <v>29307.5</v>
      </c>
      <c r="H3" s="33">
        <v>14126</v>
      </c>
      <c r="L3" s="33">
        <f>8062+3840+39056</f>
        <v>50958</v>
      </c>
      <c r="N3" s="33">
        <f>10548</f>
        <v>10548</v>
      </c>
      <c r="P3" s="33">
        <v>7740</v>
      </c>
      <c r="R3" s="33">
        <v>29488.51</v>
      </c>
      <c r="X3" s="25">
        <v>1250.89</v>
      </c>
    </row>
    <row r="4" spans="1:20" ht="12">
      <c r="A4" s="25" t="s">
        <v>63</v>
      </c>
      <c r="B4" s="33">
        <v>2045167</v>
      </c>
      <c r="F4" s="33">
        <v>29307.5</v>
      </c>
      <c r="H4" s="33">
        <v>14126</v>
      </c>
      <c r="L4" s="33">
        <f>4031+1920+19528</f>
        <v>25479</v>
      </c>
      <c r="N4" s="33">
        <v>5274</v>
      </c>
      <c r="P4" s="33">
        <v>3870</v>
      </c>
      <c r="R4" s="33">
        <v>731.21</v>
      </c>
      <c r="T4" s="33">
        <v>1178.27</v>
      </c>
    </row>
    <row r="5" spans="1:22" ht="12">
      <c r="A5" s="25" t="s">
        <v>64</v>
      </c>
      <c r="B5" s="33">
        <v>2132960</v>
      </c>
      <c r="F5" s="33">
        <v>29307.5</v>
      </c>
      <c r="H5" s="33">
        <v>14126</v>
      </c>
      <c r="L5" s="33">
        <f>4890.84+2327.25+54321.39</f>
        <v>61539.479999999996</v>
      </c>
      <c r="N5" s="33">
        <v>6394.26</v>
      </c>
      <c r="P5" s="33">
        <v>2414.46</v>
      </c>
      <c r="R5" s="33">
        <v>60933.4</v>
      </c>
      <c r="T5" s="33">
        <v>27858.42</v>
      </c>
      <c r="V5">
        <v>8388.38</v>
      </c>
    </row>
    <row r="6" spans="1:20" ht="12">
      <c r="A6" s="25" t="s">
        <v>65</v>
      </c>
      <c r="B6" s="33">
        <v>2086965</v>
      </c>
      <c r="F6" s="33">
        <v>29307.5</v>
      </c>
      <c r="H6" s="33">
        <v>14430</v>
      </c>
      <c r="L6" s="33">
        <f>4142.4+1972.5+24858.87</f>
        <v>30973.769999999997</v>
      </c>
      <c r="N6" s="33">
        <v>5418.6</v>
      </c>
      <c r="P6" s="33">
        <v>3420.6</v>
      </c>
      <c r="R6" s="33">
        <v>40260.25</v>
      </c>
      <c r="T6" s="33">
        <v>13126.8</v>
      </c>
    </row>
    <row r="7" spans="1:30" ht="12">
      <c r="A7" s="25" t="s">
        <v>66</v>
      </c>
      <c r="B7" s="33">
        <v>2089040</v>
      </c>
      <c r="F7" s="33">
        <v>60087.5</v>
      </c>
      <c r="H7" s="33">
        <v>14430</v>
      </c>
      <c r="L7" s="33">
        <f>4280.48+2038.25+27913.02</f>
        <v>34231.75</v>
      </c>
      <c r="N7" s="33">
        <v>5599.22</v>
      </c>
      <c r="P7" s="33">
        <v>3534.62</v>
      </c>
      <c r="R7" s="33">
        <v>56641.85</v>
      </c>
      <c r="T7" s="33">
        <v>14049.12</v>
      </c>
      <c r="AD7" s="33">
        <v>15608</v>
      </c>
    </row>
    <row r="8" spans="1:26" ht="12">
      <c r="A8" s="25" t="s">
        <v>67</v>
      </c>
      <c r="B8" s="33">
        <v>2089024</v>
      </c>
      <c r="F8" s="33">
        <v>29637.5</v>
      </c>
      <c r="H8" s="33">
        <v>14430</v>
      </c>
      <c r="L8" s="33">
        <f>4280.48+2038.25+27913.02</f>
        <v>34231.75</v>
      </c>
      <c r="N8" s="33">
        <v>5599.22</v>
      </c>
      <c r="P8" s="33">
        <v>3534.62</v>
      </c>
      <c r="R8" s="33">
        <v>40794.75</v>
      </c>
      <c r="S8" s="33"/>
      <c r="T8" s="33">
        <v>14048.9</v>
      </c>
      <c r="X8">
        <f>90867.14+328202.67</f>
        <v>419069.81</v>
      </c>
      <c r="Z8">
        <f>2449.05+17258.29</f>
        <v>19707.34</v>
      </c>
    </row>
    <row r="9" spans="1:30" ht="12">
      <c r="A9" s="25" t="s">
        <v>69</v>
      </c>
      <c r="B9" s="33">
        <v>2089024</v>
      </c>
      <c r="F9" s="33">
        <v>29787.5</v>
      </c>
      <c r="H9" s="33">
        <v>14430</v>
      </c>
      <c r="L9" s="33">
        <f>3866.24+1841+26256.66</f>
        <v>31963.9</v>
      </c>
      <c r="N9" s="33">
        <v>5057.36</v>
      </c>
      <c r="P9" s="33">
        <v>3192.56</v>
      </c>
      <c r="R9" s="33">
        <v>50639.54</v>
      </c>
      <c r="T9" s="33">
        <v>14041.25</v>
      </c>
      <c r="X9">
        <v>80710.01</v>
      </c>
      <c r="Z9">
        <v>4571.04</v>
      </c>
      <c r="AB9" s="33">
        <v>734.95</v>
      </c>
      <c r="AD9" s="33">
        <v>22512</v>
      </c>
    </row>
    <row r="10" spans="1:28" ht="12">
      <c r="A10" s="25" t="s">
        <v>68</v>
      </c>
      <c r="B10" s="33">
        <v>2089024</v>
      </c>
      <c r="F10" s="33">
        <v>36712</v>
      </c>
      <c r="H10" s="33">
        <v>14430</v>
      </c>
      <c r="J10" s="33">
        <v>46282</v>
      </c>
      <c r="L10" s="33">
        <f>4280.48+2038.25+28046.32</f>
        <v>34365.05</v>
      </c>
      <c r="N10" s="33">
        <v>5599.22</v>
      </c>
      <c r="P10" s="33">
        <v>3534.62</v>
      </c>
      <c r="R10" s="33">
        <v>79689.17</v>
      </c>
      <c r="T10" s="33">
        <v>14042.06</v>
      </c>
      <c r="X10">
        <v>76070.55</v>
      </c>
      <c r="Z10">
        <v>4156.53</v>
      </c>
      <c r="AB10" s="33">
        <v>1400</v>
      </c>
    </row>
    <row r="11" ht="12">
      <c r="A11" s="25" t="s">
        <v>73</v>
      </c>
    </row>
    <row r="12" ht="12">
      <c r="A12" s="25" t="s">
        <v>74</v>
      </c>
    </row>
    <row r="13" ht="12">
      <c r="A13" s="25" t="s">
        <v>75</v>
      </c>
    </row>
    <row r="15" ht="12">
      <c r="E15" s="33"/>
    </row>
    <row r="20" spans="2:30" ht="12.75" thickBot="1">
      <c r="B20" s="45">
        <f>SUM(B2:B19)</f>
        <v>18593425</v>
      </c>
      <c r="C20" s="45">
        <f aca="true" t="shared" si="0" ref="C20:Z20">SUM(C2:C19)</f>
        <v>0</v>
      </c>
      <c r="D20" s="45">
        <f t="shared" si="0"/>
        <v>197266</v>
      </c>
      <c r="E20" s="45">
        <f t="shared" si="0"/>
        <v>0</v>
      </c>
      <c r="F20" s="45">
        <f t="shared" si="0"/>
        <v>302762</v>
      </c>
      <c r="G20" s="45">
        <f t="shared" si="0"/>
        <v>0</v>
      </c>
      <c r="H20" s="45">
        <f t="shared" si="0"/>
        <v>128653</v>
      </c>
      <c r="I20" s="45">
        <f t="shared" si="0"/>
        <v>0</v>
      </c>
      <c r="J20" s="45">
        <f t="shared" si="0"/>
        <v>46282</v>
      </c>
      <c r="K20" s="45">
        <f t="shared" si="0"/>
        <v>0</v>
      </c>
      <c r="L20" s="45">
        <f t="shared" si="0"/>
        <v>303742.69999999995</v>
      </c>
      <c r="M20" s="45">
        <f t="shared" si="0"/>
        <v>0</v>
      </c>
      <c r="N20" s="45">
        <f t="shared" si="0"/>
        <v>49489.880000000005</v>
      </c>
      <c r="O20" s="45">
        <f t="shared" si="0"/>
        <v>0</v>
      </c>
      <c r="P20" s="45">
        <f t="shared" si="0"/>
        <v>31241.479999999996</v>
      </c>
      <c r="Q20" s="45">
        <f t="shared" si="0"/>
        <v>0</v>
      </c>
      <c r="R20" s="45">
        <f t="shared" si="0"/>
        <v>416059.48</v>
      </c>
      <c r="S20" s="45">
        <f t="shared" si="0"/>
        <v>0</v>
      </c>
      <c r="T20" s="45">
        <f t="shared" si="0"/>
        <v>127678.01999999999</v>
      </c>
      <c r="U20" s="45">
        <f t="shared" si="0"/>
        <v>0</v>
      </c>
      <c r="V20" s="45">
        <f t="shared" si="0"/>
        <v>8388.38</v>
      </c>
      <c r="W20" s="45">
        <f t="shared" si="0"/>
        <v>0</v>
      </c>
      <c r="X20" s="45">
        <f t="shared" si="0"/>
        <v>831380.53</v>
      </c>
      <c r="Y20" s="45">
        <f t="shared" si="0"/>
        <v>0</v>
      </c>
      <c r="Z20" s="45">
        <f t="shared" si="0"/>
        <v>34410.49</v>
      </c>
      <c r="AA20" s="45">
        <f>SUM(AA2:AA19)</f>
        <v>0</v>
      </c>
      <c r="AB20" s="45">
        <f>SUM(AB2:AB19)</f>
        <v>3162.17</v>
      </c>
      <c r="AC20" s="45">
        <f>SUM(AC2:AC19)</f>
        <v>0</v>
      </c>
      <c r="AD20" s="45">
        <f>SUM(AD2:AD19)</f>
        <v>38120</v>
      </c>
    </row>
    <row r="21" ht="12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11.28125" style="33" bestFit="1" customWidth="1"/>
    <col min="3" max="3" width="1.421875" style="33" customWidth="1"/>
    <col min="4" max="4" width="11.28125" style="33" bestFit="1" customWidth="1"/>
    <col min="5" max="5" width="1.57421875" style="33" customWidth="1"/>
  </cols>
  <sheetData>
    <row r="1" spans="2:4" ht="12">
      <c r="B1" s="43" t="s">
        <v>43</v>
      </c>
      <c r="D1" s="43" t="s">
        <v>44</v>
      </c>
    </row>
    <row r="2" ht="12">
      <c r="A2" s="25" t="s">
        <v>61</v>
      </c>
    </row>
    <row r="3" ht="12">
      <c r="A3" s="25" t="s">
        <v>76</v>
      </c>
    </row>
    <row r="4" spans="1:4" ht="12">
      <c r="A4" s="25" t="s">
        <v>77</v>
      </c>
      <c r="B4" s="33">
        <v>14333.73</v>
      </c>
      <c r="D4" s="33">
        <v>60010.06</v>
      </c>
    </row>
    <row r="5" spans="1:4" ht="12">
      <c r="A5" s="25" t="s">
        <v>78</v>
      </c>
      <c r="B5" s="33">
        <v>36061.44</v>
      </c>
      <c r="D5" s="33">
        <v>125336.98</v>
      </c>
    </row>
    <row r="6" spans="1:4" ht="12">
      <c r="A6" s="25" t="s">
        <v>79</v>
      </c>
      <c r="B6" s="33">
        <v>36935.14</v>
      </c>
      <c r="D6" s="33">
        <v>122830.44</v>
      </c>
    </row>
    <row r="7" spans="1:4" ht="12">
      <c r="A7" s="25" t="s">
        <v>80</v>
      </c>
      <c r="B7" s="33">
        <v>27359.17</v>
      </c>
      <c r="D7" s="33">
        <v>87485.28</v>
      </c>
    </row>
    <row r="8" spans="1:4" ht="12">
      <c r="A8" s="25" t="s">
        <v>81</v>
      </c>
      <c r="B8" s="33">
        <v>27032.66</v>
      </c>
      <c r="D8" s="33">
        <v>87362.7</v>
      </c>
    </row>
    <row r="9" spans="1:4" ht="12">
      <c r="A9" s="25" t="s">
        <v>82</v>
      </c>
      <c r="B9" s="33">
        <v>33376.9</v>
      </c>
      <c r="D9" s="33">
        <v>108694.52</v>
      </c>
    </row>
    <row r="10" spans="1:4" ht="12">
      <c r="A10" s="25" t="s">
        <v>68</v>
      </c>
      <c r="B10" s="33">
        <v>30810.94</v>
      </c>
      <c r="D10" s="33">
        <v>102360.56</v>
      </c>
    </row>
    <row r="11" ht="12">
      <c r="A11" s="25" t="s">
        <v>73</v>
      </c>
    </row>
    <row r="12" ht="12">
      <c r="A12" s="25" t="s">
        <v>83</v>
      </c>
    </row>
    <row r="13" ht="12">
      <c r="A13" s="25" t="s">
        <v>75</v>
      </c>
    </row>
    <row r="15" spans="2:5" ht="12.75" thickBot="1">
      <c r="B15" s="45">
        <f>SUM(B2:B13)</f>
        <v>205909.97999999998</v>
      </c>
      <c r="C15" s="45">
        <f>SUM(C2:C13)</f>
        <v>0</v>
      </c>
      <c r="D15" s="45">
        <f>SUM(D2:D13)</f>
        <v>694080.54</v>
      </c>
      <c r="E15" s="45">
        <f>SUM(E2:E13)</f>
        <v>0</v>
      </c>
    </row>
    <row r="16" ht="12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ossd</dc:creator>
  <cp:keywords/>
  <dc:description/>
  <cp:lastModifiedBy>Letitia Johnson</cp:lastModifiedBy>
  <cp:lastPrinted>2019-08-05T19:38:27Z</cp:lastPrinted>
  <dcterms:created xsi:type="dcterms:W3CDTF">2009-07-01T17:37:39Z</dcterms:created>
  <dcterms:modified xsi:type="dcterms:W3CDTF">2021-10-26T23:35:48Z</dcterms:modified>
  <cp:category/>
  <cp:version/>
  <cp:contentType/>
  <cp:contentStatus/>
</cp:coreProperties>
</file>