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5440" windowHeight="9225" activeTab="0"/>
  </bookViews>
  <sheets>
    <sheet name="Summary FY15" sheetId="1" r:id="rId1"/>
    <sheet name="part 1" sheetId="2" r:id="rId2"/>
    <sheet name="part 2 totals" sheetId="3" r:id="rId3"/>
    <sheet name="part 2" sheetId="4" r:id="rId4"/>
    <sheet name="procedures" sheetId="5" r:id="rId5"/>
  </sheets>
  <definedNames>
    <definedName name="_xlnm.Print_Area" localSheetId="0">'Summary FY15'!$A$1:$W$444</definedName>
    <definedName name="_xlnm.Print_Titles" localSheetId="0">'Summary FY15'!$1:$7</definedName>
  </definedNames>
  <calcPr fullCalcOnLoad="1"/>
</workbook>
</file>

<file path=xl/sharedStrings.xml><?xml version="1.0" encoding="utf-8"?>
<sst xmlns="http://schemas.openxmlformats.org/spreadsheetml/2006/main" count="1238" uniqueCount="404">
  <si>
    <t>Copy of Detail Expense Report  3</t>
  </si>
  <si>
    <t>Total Amount</t>
  </si>
  <si>
    <t>STEP 1</t>
  </si>
  <si>
    <t>Previous year's expenditures from all sources</t>
  </si>
  <si>
    <t>FUND</t>
  </si>
  <si>
    <t>FUNC</t>
  </si>
  <si>
    <t>OBJ</t>
  </si>
  <si>
    <t>0-9999</t>
  </si>
  <si>
    <t>0-999</t>
  </si>
  <si>
    <t>700-799</t>
  </si>
  <si>
    <t>Less:                Capital outlay</t>
  </si>
  <si>
    <t>TOTAL</t>
  </si>
  <si>
    <t>STEP 2</t>
  </si>
  <si>
    <t>Previous year's expenditures from Part B</t>
  </si>
  <si>
    <t>Previous year's expenditures from Title I</t>
  </si>
  <si>
    <t>Previous year's expenditures from Title III</t>
  </si>
  <si>
    <t>Previous year's State/Local Exp for Spec Educ Funds</t>
  </si>
  <si>
    <t>STEP 1 less STEP 2</t>
  </si>
  <si>
    <t>Total Balance $0.00</t>
  </si>
  <si>
    <t>Previous year's expenditures from Preschool</t>
  </si>
  <si>
    <t>Previous year's expenditures from Title II</t>
  </si>
  <si>
    <t>Previous year's expenditures from Title V</t>
  </si>
  <si>
    <t>2511-2515</t>
  </si>
  <si>
    <t>0-999                        Less: 700-799</t>
  </si>
  <si>
    <t>NATCHEZ-ADAMS</t>
  </si>
  <si>
    <t>ALCORN COUNTY</t>
  </si>
  <si>
    <t>AMITE COUNTY</t>
  </si>
  <si>
    <t>ATTALA COUNTY</t>
  </si>
  <si>
    <t>BENTON COUNTY</t>
  </si>
  <si>
    <t>CALHOUN COUNTY</t>
  </si>
  <si>
    <t>CARROLL COUNTY</t>
  </si>
  <si>
    <t>CHICKASAW COUNTY</t>
  </si>
  <si>
    <t>CHOCTAW COUNTY</t>
  </si>
  <si>
    <t>CLAIBORNE COUNTY</t>
  </si>
  <si>
    <t>QUITMAN SEP</t>
  </si>
  <si>
    <t>CLAY COUNTY</t>
  </si>
  <si>
    <t>COAHOMA COUNTY</t>
  </si>
  <si>
    <t>COPIAH COUNTY</t>
  </si>
  <si>
    <t>COVINGTON COUNTY</t>
  </si>
  <si>
    <t>DESOTO COUNTY</t>
  </si>
  <si>
    <t>FORREST COUNTY</t>
  </si>
  <si>
    <t>FRANKLIN COUNTY</t>
  </si>
  <si>
    <t>GEORGE COUNTY</t>
  </si>
  <si>
    <t>GREENE COUNTY</t>
  </si>
  <si>
    <t>HANCOCK COUNTY</t>
  </si>
  <si>
    <t>HARRISON COUNTY</t>
  </si>
  <si>
    <t>HINDS COUNTY</t>
  </si>
  <si>
    <t>HOLMES COUNTY</t>
  </si>
  <si>
    <t>HUMPHREYS COUNTY</t>
  </si>
  <si>
    <t>ITAWAMBA COUNTY</t>
  </si>
  <si>
    <t>JACKSON COUNTY</t>
  </si>
  <si>
    <t>JEFFERSON COUNTY</t>
  </si>
  <si>
    <t>JEFF DAVIS COUNTY</t>
  </si>
  <si>
    <t>JONES COUNTY</t>
  </si>
  <si>
    <t>KEMPER COUNTY</t>
  </si>
  <si>
    <t>LAFAYETTE COUNTY</t>
  </si>
  <si>
    <t>LAMAR COUNTY</t>
  </si>
  <si>
    <t>LUMBERTON</t>
  </si>
  <si>
    <t>LAUDERDALE COUNTY</t>
  </si>
  <si>
    <t>LAWRENCE COUNTY</t>
  </si>
  <si>
    <t>LEAKE COUNTY</t>
  </si>
  <si>
    <t>LEE COUNTY</t>
  </si>
  <si>
    <t>LEFLORE COUNTY</t>
  </si>
  <si>
    <t>LINCOLN COUNTY</t>
  </si>
  <si>
    <t>LOWNDES COUNTY</t>
  </si>
  <si>
    <t>MADISON COUNTY</t>
  </si>
  <si>
    <t>MARION COUNTY</t>
  </si>
  <si>
    <t>MARSHALL COUNTY</t>
  </si>
  <si>
    <t>MONROE COUNTY</t>
  </si>
  <si>
    <t>MONTGOMERY COUNTY</t>
  </si>
  <si>
    <t>NESHOBA COUNTY</t>
  </si>
  <si>
    <t>NEWTON COUNTY</t>
  </si>
  <si>
    <t>NEWTON MUNICIPAL</t>
  </si>
  <si>
    <t>NOXUBEE COUNTY</t>
  </si>
  <si>
    <t>OKTIBBEHA COUNTY</t>
  </si>
  <si>
    <t>PERRY COUNTY</t>
  </si>
  <si>
    <t>PONTOTOC COUNTY</t>
  </si>
  <si>
    <t>PRENTISS COUNTY</t>
  </si>
  <si>
    <t>BALDWYN</t>
  </si>
  <si>
    <t>QUITMAN COUNTY</t>
  </si>
  <si>
    <t>RANKIN COUNTY</t>
  </si>
  <si>
    <t>SCOTT COUNTY</t>
  </si>
  <si>
    <t>SIMPSON COUNTY</t>
  </si>
  <si>
    <t>SMITH COUNTY</t>
  </si>
  <si>
    <t>STONE COUNTY</t>
  </si>
  <si>
    <t>TATE COUNTY</t>
  </si>
  <si>
    <t>TUNICA COUNTY</t>
  </si>
  <si>
    <t>UNION COUNTY</t>
  </si>
  <si>
    <t>WALTHALL COUNTY</t>
  </si>
  <si>
    <t>WAYNE COUNTY</t>
  </si>
  <si>
    <t>WEBSTER COUNTY</t>
  </si>
  <si>
    <t>WILKINSON COUNTY</t>
  </si>
  <si>
    <t>YAZOO COUNTY</t>
  </si>
  <si>
    <t>CORINTH</t>
  </si>
  <si>
    <t>CLEVELAND</t>
  </si>
  <si>
    <t>KOSCIUSKO</t>
  </si>
  <si>
    <t>HOUSTON</t>
  </si>
  <si>
    <t>OKOLONA</t>
  </si>
  <si>
    <t>ENTERPRISE</t>
  </si>
  <si>
    <t>WEST POINT</t>
  </si>
  <si>
    <t>COAHOMA AHS</t>
  </si>
  <si>
    <t>CLARKSDALE</t>
  </si>
  <si>
    <t>HAZLEHURST</t>
  </si>
  <si>
    <t>FORREST AHS</t>
  </si>
  <si>
    <t>HATTIESBURG</t>
  </si>
  <si>
    <t>PETAL</t>
  </si>
  <si>
    <t>GRENADA</t>
  </si>
  <si>
    <t>BAY ST LOUIS</t>
  </si>
  <si>
    <t>BILOXI</t>
  </si>
  <si>
    <t>GULFPORT</t>
  </si>
  <si>
    <t>LONG BEACH</t>
  </si>
  <si>
    <t>PASS CHRISTIAN</t>
  </si>
  <si>
    <t>JACKSON PUBLIC</t>
  </si>
  <si>
    <t>CLINTON</t>
  </si>
  <si>
    <t>DURANT</t>
  </si>
  <si>
    <t>MOSS POINT</t>
  </si>
  <si>
    <t>OCEAN SPRINGS</t>
  </si>
  <si>
    <t xml:space="preserve">PASCAGOULA </t>
  </si>
  <si>
    <t>EAST JASPER</t>
  </si>
  <si>
    <t>WEST JASPER</t>
  </si>
  <si>
    <t>LAUREL</t>
  </si>
  <si>
    <t>OXFORD</t>
  </si>
  <si>
    <t>MERIDIAN PUBLIC SCHOOLS</t>
  </si>
  <si>
    <t>NETTLETON SCHOOLS</t>
  </si>
  <si>
    <t>TUPELO</t>
  </si>
  <si>
    <t>GREENWOOD</t>
  </si>
  <si>
    <t>BROOKHAVEN</t>
  </si>
  <si>
    <t>COLUMBUS</t>
  </si>
  <si>
    <t>CANTON</t>
  </si>
  <si>
    <t>COLUMBIA</t>
  </si>
  <si>
    <t>HOLLY SPRINGS</t>
  </si>
  <si>
    <t>ABERDEEN</t>
  </si>
  <si>
    <t>AMORY</t>
  </si>
  <si>
    <t>WINONA</t>
  </si>
  <si>
    <t>PHILADELPHIA</t>
  </si>
  <si>
    <t>UNION CITY</t>
  </si>
  <si>
    <t>STARKVILLE</t>
  </si>
  <si>
    <t>NORTH PANOLA</t>
  </si>
  <si>
    <t>SOUTH PANOLA</t>
  </si>
  <si>
    <t>PEARL RIVER COUNTY</t>
  </si>
  <si>
    <t>PICAYUNE</t>
  </si>
  <si>
    <t>POPLARVILLE</t>
  </si>
  <si>
    <t>RICHTON</t>
  </si>
  <si>
    <t>NORTH PIKE</t>
  </si>
  <si>
    <t>SOUTH PIKE</t>
  </si>
  <si>
    <t>MCCOMB</t>
  </si>
  <si>
    <t>PONTOTOC CITY</t>
  </si>
  <si>
    <t>BOONEVILLE</t>
  </si>
  <si>
    <t>PEARL</t>
  </si>
  <si>
    <t>FOREST MUNICIPAL</t>
  </si>
  <si>
    <t>SOUTH DELTA</t>
  </si>
  <si>
    <t>EAST TALLAHATCHIE</t>
  </si>
  <si>
    <t>WEST TALLAHATCHIE</t>
  </si>
  <si>
    <t>SENATOBIA</t>
  </si>
  <si>
    <t>NORTH TIPPAH</t>
  </si>
  <si>
    <t>SOUTH TIPPAH</t>
  </si>
  <si>
    <t>TISHOMINGO</t>
  </si>
  <si>
    <t>NEW ALBANY</t>
  </si>
  <si>
    <t>VICKSBURG-WARREN</t>
  </si>
  <si>
    <t>HOLLANDALE</t>
  </si>
  <si>
    <t>LELAND</t>
  </si>
  <si>
    <t>WESTERN LINE</t>
  </si>
  <si>
    <t>GREENVILLE</t>
  </si>
  <si>
    <t>LOUISVILLE</t>
  </si>
  <si>
    <t>COFFEEVILLE</t>
  </si>
  <si>
    <t>WATER VALLEY</t>
  </si>
  <si>
    <t>YAZOO CITY</t>
  </si>
  <si>
    <t xml:space="preserve">Previous year's State/Local Exp for Spec Educ Funds - 1130 </t>
  </si>
  <si>
    <t>Previous year's State/Local Exp for Spec Educ Funds - 1120</t>
  </si>
  <si>
    <t>1220 &amp; 2150</t>
  </si>
  <si>
    <t>Less:                 Debt Service, Transfers, etc.</t>
  </si>
  <si>
    <t>6000-9999</t>
  </si>
  <si>
    <t>School Financial Services will provide the FETS data for each year requested for Step 1 and Step 2 of the Excess Cost Calculation.</t>
  </si>
  <si>
    <t>part 2</t>
  </si>
  <si>
    <t>part 1</t>
  </si>
  <si>
    <t>SCH_DIST_DISTRICT_NUMBER</t>
  </si>
  <si>
    <t>Date:  Thursday, December 17, 2015
Time: 2:35:48 PM</t>
  </si>
  <si>
    <t>YEAR equal to 2015
District Number0and9999
General Ledger Code900and900
Function Code0and9999
Fund Number0and9999
Object Code0and999</t>
  </si>
  <si>
    <t>130</t>
  </si>
  <si>
    <t>200</t>
  </si>
  <si>
    <t>220</t>
  </si>
  <si>
    <t>300</t>
  </si>
  <si>
    <t>400</t>
  </si>
  <si>
    <t>420</t>
  </si>
  <si>
    <t>500</t>
  </si>
  <si>
    <t>614</t>
  </si>
  <si>
    <t>617</t>
  </si>
  <si>
    <t>618</t>
  </si>
  <si>
    <t>700</t>
  </si>
  <si>
    <t>800</t>
  </si>
  <si>
    <t>900</t>
  </si>
  <si>
    <t>920</t>
  </si>
  <si>
    <t>921</t>
  </si>
  <si>
    <t>1000</t>
  </si>
  <si>
    <t>1100</t>
  </si>
  <si>
    <t>1211</t>
  </si>
  <si>
    <t>1212</t>
  </si>
  <si>
    <t>1300</t>
  </si>
  <si>
    <t>1320</t>
  </si>
  <si>
    <t>1400</t>
  </si>
  <si>
    <t>1402</t>
  </si>
  <si>
    <t>1420</t>
  </si>
  <si>
    <t>1500</t>
  </si>
  <si>
    <t>1520</t>
  </si>
  <si>
    <t>1600</t>
  </si>
  <si>
    <t>1700</t>
  </si>
  <si>
    <t>1800</t>
  </si>
  <si>
    <t>1802</t>
  </si>
  <si>
    <t>1820</t>
  </si>
  <si>
    <t>1821</t>
  </si>
  <si>
    <t>1900</t>
  </si>
  <si>
    <t>2000</t>
  </si>
  <si>
    <t>2100</t>
  </si>
  <si>
    <t>2220</t>
  </si>
  <si>
    <t>2300</t>
  </si>
  <si>
    <t>2320</t>
  </si>
  <si>
    <t>2400</t>
  </si>
  <si>
    <t>2420</t>
  </si>
  <si>
    <t>2421</t>
  </si>
  <si>
    <t>2422</t>
  </si>
  <si>
    <t>2423</t>
  </si>
  <si>
    <t>2500</t>
  </si>
  <si>
    <t>2520</t>
  </si>
  <si>
    <t>2521</t>
  </si>
  <si>
    <t>2600</t>
  </si>
  <si>
    <t>2620</t>
  </si>
  <si>
    <t>2700</t>
  </si>
  <si>
    <t>2900</t>
  </si>
  <si>
    <t>3000</t>
  </si>
  <si>
    <t>3020</t>
  </si>
  <si>
    <t>3021</t>
  </si>
  <si>
    <t>3022</t>
  </si>
  <si>
    <t>3111</t>
  </si>
  <si>
    <t>3112</t>
  </si>
  <si>
    <t>3200</t>
  </si>
  <si>
    <t>3300</t>
  </si>
  <si>
    <t>3400</t>
  </si>
  <si>
    <t>3420</t>
  </si>
  <si>
    <t>3500</t>
  </si>
  <si>
    <t>3600</t>
  </si>
  <si>
    <t>3620</t>
  </si>
  <si>
    <t>3700</t>
  </si>
  <si>
    <t>3711</t>
  </si>
  <si>
    <t>3800</t>
  </si>
  <si>
    <t>3820</t>
  </si>
  <si>
    <t>3900</t>
  </si>
  <si>
    <t>4000</t>
  </si>
  <si>
    <t>4100</t>
  </si>
  <si>
    <t>4111</t>
  </si>
  <si>
    <t>4120</t>
  </si>
  <si>
    <t>4200</t>
  </si>
  <si>
    <t>4220</t>
  </si>
  <si>
    <t>4300</t>
  </si>
  <si>
    <t>4320</t>
  </si>
  <si>
    <t>4400</t>
  </si>
  <si>
    <t>4420</t>
  </si>
  <si>
    <t>4500</t>
  </si>
  <si>
    <t>4520</t>
  </si>
  <si>
    <t>4600</t>
  </si>
  <si>
    <t>4620</t>
  </si>
  <si>
    <t>4700</t>
  </si>
  <si>
    <t>4720</t>
  </si>
  <si>
    <t>4800</t>
  </si>
  <si>
    <t>4820</t>
  </si>
  <si>
    <t>4821</t>
  </si>
  <si>
    <t>4900</t>
  </si>
  <si>
    <t>4920</t>
  </si>
  <si>
    <t>5000</t>
  </si>
  <si>
    <t>5020</t>
  </si>
  <si>
    <t>5100</t>
  </si>
  <si>
    <t>5130</t>
  </si>
  <si>
    <t>5131</t>
  </si>
  <si>
    <t>5200</t>
  </si>
  <si>
    <t>5300</t>
  </si>
  <si>
    <t>5320</t>
  </si>
  <si>
    <t>5411</t>
  </si>
  <si>
    <t>5412</t>
  </si>
  <si>
    <t>5500</t>
  </si>
  <si>
    <t>5520</t>
  </si>
  <si>
    <t>5530</t>
  </si>
  <si>
    <t>5600</t>
  </si>
  <si>
    <t>5620</t>
  </si>
  <si>
    <t>5711</t>
  </si>
  <si>
    <t>5712</t>
  </si>
  <si>
    <t>5720</t>
  </si>
  <si>
    <t>5800</t>
  </si>
  <si>
    <t>5820</t>
  </si>
  <si>
    <t>5900</t>
  </si>
  <si>
    <t>5920</t>
  </si>
  <si>
    <t>5921</t>
  </si>
  <si>
    <t>6000</t>
  </si>
  <si>
    <t>6100</t>
  </si>
  <si>
    <t>6120</t>
  </si>
  <si>
    <t>6200</t>
  </si>
  <si>
    <t>6220</t>
  </si>
  <si>
    <t>6312</t>
  </si>
  <si>
    <t>6400</t>
  </si>
  <si>
    <t>6500</t>
  </si>
  <si>
    <t>6600</t>
  </si>
  <si>
    <t>6711</t>
  </si>
  <si>
    <t>6811</t>
  </si>
  <si>
    <t>6812</t>
  </si>
  <si>
    <t>6900</t>
  </si>
  <si>
    <t>6920</t>
  </si>
  <si>
    <t>7011</t>
  </si>
  <si>
    <t>7012</t>
  </si>
  <si>
    <t>7100</t>
  </si>
  <si>
    <t>7200</t>
  </si>
  <si>
    <t>7300</t>
  </si>
  <si>
    <t>7320</t>
  </si>
  <si>
    <t>7400</t>
  </si>
  <si>
    <t>7500</t>
  </si>
  <si>
    <t>7611</t>
  </si>
  <si>
    <t>7612</t>
  </si>
  <si>
    <t>7613</t>
  </si>
  <si>
    <t>7620</t>
  </si>
  <si>
    <t>7700</t>
  </si>
  <si>
    <t>7800</t>
  </si>
  <si>
    <t>7900</t>
  </si>
  <si>
    <t>8020</t>
  </si>
  <si>
    <t>8111</t>
  </si>
  <si>
    <t>8113</t>
  </si>
  <si>
    <t>8200</t>
  </si>
  <si>
    <t>8220</t>
  </si>
  <si>
    <t>Total Balance $5,289,697,089.75</t>
  </si>
  <si>
    <t>Date:  Thursday, December 17, 2015
Time: 2:37:27 PM</t>
  </si>
  <si>
    <t>YEAR equal to 2015
District Number0and9999
General Ledger Code900and900
Function Code0and9999
Fund Number0and9999
Object Code700and799</t>
  </si>
  <si>
    <t>Total Balance $218,863,325.26</t>
  </si>
  <si>
    <t>Date:  Thursday, December 17, 2015
Time: 2:38:50 PM</t>
  </si>
  <si>
    <t>YEAR equal to 2015
District Number0and9999
General Ledger Code900and900
Function Code6000and9999
Fund Number0and9999
Object Code0and999</t>
  </si>
  <si>
    <t>Total Balance $847,352,250.61</t>
  </si>
  <si>
    <t>Date:  Thursday, December 17, 2015
Time: 2:40:51 PM</t>
  </si>
  <si>
    <t>YEAR equal to 2015
District Number0and9999
General Ledger Code900and900
Function Code6000and9999
Fund Number0and9999
Object Code700and799</t>
  </si>
  <si>
    <t>Date:  Thursday, December 17, 2015
Time: 2:48:49 PM</t>
  </si>
  <si>
    <t>YEAR equal to 2015
District Number0and9999
General Ledger Code900and900
Function Code0and9999
Fund Number2610and2610
Object Code0and999</t>
  </si>
  <si>
    <t>Total Balance $109,180,894.07</t>
  </si>
  <si>
    <t>Detail Finance 3</t>
  </si>
  <si>
    <t>Date:  Monday, December 21, 2015
Time: 10:08:33 AM</t>
  </si>
  <si>
    <t>YEAR equal to 2015
District Number0and9999
General Ledger Code900and900
Function Code0and9999
Fund Number2610and2610
Object Code700and799</t>
  </si>
  <si>
    <t>Total Balance $2,379,128.39</t>
  </si>
  <si>
    <t>Date:  Monday, December 21, 2015
Time: 10:11:20 AM</t>
  </si>
  <si>
    <t>YEAR equal to 2015
District Number0and9999
General Ledger Code900and900
Function Code0and9999
Fund Number2620and2620
Object Code0and999</t>
  </si>
  <si>
    <t>Total Balance $4,051,208.99</t>
  </si>
  <si>
    <t>Date:  Monday, December 21, 2015
Time: 10:12:49 AM</t>
  </si>
  <si>
    <t>YEAR equal to 2015
District Number0and9999
General Ledger Code900and900
Function Code0and9999
Fund Number2620and2620
Object Code700and799</t>
  </si>
  <si>
    <t>Total Balance $95,339.09</t>
  </si>
  <si>
    <t>Date:  Monday, December 21, 2015
Time: 10:15:27 AM</t>
  </si>
  <si>
    <t>YEAR equal to 2015
District Number0and9999
General Ledger Code900and900
Function Code0and9999
Fund Number2211and2211
Object Code0and999</t>
  </si>
  <si>
    <t>Total Balance $172,982,708.10</t>
  </si>
  <si>
    <t>Date:  Monday, December 21, 2015
Time: 10:17:10 AM</t>
  </si>
  <si>
    <t>YEAR equal to 2015
District Number0and9999
General Ledger Code900and900
Function Code0and9999
Fund Number2211and2211
Object Code700and799</t>
  </si>
  <si>
    <t>Total Balance $15,670,858.23</t>
  </si>
  <si>
    <t>Date:  Monday, December 21, 2015
Time: 10:20:57 AM</t>
  </si>
  <si>
    <t>YEAR equal to 2015
District Number0and9999
General Ledger Code900and900
Function Code0and9999
Fund Number2560and2560
Object Code0and999</t>
  </si>
  <si>
    <t>Total Balance $1,279,979.00</t>
  </si>
  <si>
    <t>Date:  Monday, December 21, 2015
Time: 10:23:31 AM</t>
  </si>
  <si>
    <t>YEAR equal to 2015
District Number0and9999
General Ledger Code900and900
Function Code0and9999
Fund Number2560and2560
Object Code700and799</t>
  </si>
  <si>
    <t>Total Balance $62,875.80</t>
  </si>
  <si>
    <t>Date:  Monday, December 21, 2015
Time: 10:34:00 AM</t>
  </si>
  <si>
    <t>YEAR equal to 2015
District Number0and9999
General Ledger Code900and900
Function Code0and9999
Fund Number2511and2516
Object Code0and999</t>
  </si>
  <si>
    <t>Total Balance $32,103,213.45</t>
  </si>
  <si>
    <t>Date:  Monday, December 21, 2015
Time: 10:35:32 AM</t>
  </si>
  <si>
    <t>YEAR equal to 2015
District Number0and9999
General Ledger Code900and900
Function Code0and9999
Fund Number2511and2516
Object Code700and799</t>
  </si>
  <si>
    <t>Total Balance $72,820.04</t>
  </si>
  <si>
    <t>Date:  Monday, December 21, 2015
Time: 10:36:44 AM</t>
  </si>
  <si>
    <t>YEAR equal to 2015
District Number0and9999
General Ledger Code900and900
Function Code0and9999
Fund Number2330and2330
Object Code0and999</t>
  </si>
  <si>
    <t>Total Balance $7,706.40</t>
  </si>
  <si>
    <t>Date:  Monday, December 21, 2015
Time: 10:37:39 AM</t>
  </si>
  <si>
    <t>YEAR equal to 2015
District Number0and9999
General Ledger Code900and900
Function Code0and9999
Fund Number2330and2330
Object Code700and799</t>
  </si>
  <si>
    <t>Date:  Monday, December 21, 2015
Time: 10:39:11 AM</t>
  </si>
  <si>
    <t>YEAR equal to 2015
District Number0and9999
General Ledger Code900and900
Function Code0and9999
Fund Number1130and1130
Object Code0and999</t>
  </si>
  <si>
    <t>Total Balance $320,156,777.17</t>
  </si>
  <si>
    <t>Date:  Monday, December 21, 2015
Time: 10:40:27 AM</t>
  </si>
  <si>
    <t>YEAR equal to 2015
District Number0and9999
General Ledger Code900and900
Function Code0and9999
Fund Number1130and1130
Object Code700and799</t>
  </si>
  <si>
    <t>Total Balance $51,124.26</t>
  </si>
  <si>
    <t>Date:  Monday, December 21, 2015
Time: 10:44:46 AM</t>
  </si>
  <si>
    <t>YEAR equal to 2015
District Number0and9999
General Ledger Code900and900
Function Code1220and1229
Fund Number1120and1120
Object Code0and999</t>
  </si>
  <si>
    <t>Total Balance $2,847,676.85</t>
  </si>
  <si>
    <t>Date:  Monday, December 21, 2015
Time: 10:46:41 AM</t>
  </si>
  <si>
    <t>YEAR equal to 2015
District Number0and9999
General Ledger Code900and900
Function Code1220and1229
Fund Number1120and1120
Object Code700and799</t>
  </si>
  <si>
    <t>Total Balance $11,044.78</t>
  </si>
  <si>
    <t>Date:  Monday, December 21, 2015
Time: 10:48:23 AM</t>
  </si>
  <si>
    <t>YEAR equal to 2015
District Number0and9999
General Ledger Code900and900
Function Code2150and2159
Fund Number1120and1120
Object Code0and999</t>
  </si>
  <si>
    <t>Total Balance $807,701.69</t>
  </si>
  <si>
    <t>Date:  Monday, December 21, 2015
Time: 10:49:12 AM</t>
  </si>
  <si>
    <t>YEAR equal to 2015
District Number0and9999
General Ledger Code900and900
Function Code2150and2159
Fund Number1120and1120
Object Code700and799</t>
  </si>
  <si>
    <t>NORTH BOLIVAR CONSOLIDATED</t>
  </si>
  <si>
    <t>WEST BOLIVAR CONSOLIDATED</t>
  </si>
  <si>
    <t>SUNFLOWER COUNTY CONSOLIDATED</t>
  </si>
  <si>
    <t>FY2015</t>
  </si>
  <si>
    <t>EXCESS COST CALCULATION 2015</t>
  </si>
  <si>
    <t>No. of students enrolled in the previous year including students with diabilities</t>
  </si>
  <si>
    <t>Average annual expenditure per student during the previous year</t>
  </si>
  <si>
    <t>No. of students with disabilities enrolled in the previous year</t>
  </si>
  <si>
    <t>Proration</t>
  </si>
  <si>
    <t>Minimum Amount the LEA must spend in current year for the education of students with disabilities</t>
  </si>
  <si>
    <t>Amount Spent</t>
  </si>
  <si>
    <t>Met or Not Met</t>
  </si>
  <si>
    <t>Step 3</t>
  </si>
  <si>
    <t>Step 4</t>
  </si>
  <si>
    <t>ELE.</t>
  </si>
  <si>
    <t>SEC.</t>
  </si>
  <si>
    <t>WEST POINT CONS.</t>
  </si>
  <si>
    <t>STARKVILLE CONS.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</si>
</sst>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4">
    <font>
      <sz val="10"/>
      <name val="Arial"/>
      <family val="2"/>
    </font>
    <font>
      <sz val="10"/>
      <color indexed="8"/>
      <name val="Verdana"/>
      <family val="2"/>
    </font>
    <font>
      <sz val="10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9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44" fontId="2" fillId="0" borderId="0" xfId="44" applyFont="1" applyFill="1" applyBorder="1" applyAlignment="1" applyProtection="1" quotePrefix="1">
      <alignment/>
      <protection/>
    </xf>
    <xf numFmtId="4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vertical="top" wrapText="1"/>
    </xf>
    <xf numFmtId="44" fontId="2" fillId="0" borderId="11" xfId="44" applyFont="1" applyFill="1" applyBorder="1" applyAlignment="1" applyProtection="1" quotePrefix="1">
      <alignment/>
      <protection/>
    </xf>
    <xf numFmtId="44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4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5" fillId="35" borderId="0" xfId="0" applyFont="1" applyFill="1" applyAlignment="1">
      <alignment horizontal="left"/>
    </xf>
    <xf numFmtId="0" fontId="6" fillId="36" borderId="0" xfId="0" applyFont="1" applyFill="1" applyAlignment="1">
      <alignment horizontal="center"/>
    </xf>
    <xf numFmtId="0" fontId="7" fillId="37" borderId="0" xfId="0" applyFont="1" applyFill="1" applyAlignment="1">
      <alignment horizontal="left"/>
    </xf>
    <xf numFmtId="4" fontId="7" fillId="37" borderId="0" xfId="0" applyNumberFormat="1" applyFont="1" applyFill="1" applyAlignment="1">
      <alignment horizontal="right"/>
    </xf>
    <xf numFmtId="0" fontId="6" fillId="37" borderId="0" xfId="0" applyFont="1" applyFill="1" applyAlignment="1">
      <alignment horizontal="left"/>
    </xf>
    <xf numFmtId="0" fontId="7" fillId="37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164" fontId="0" fillId="0" borderId="13" xfId="0" applyNumberForma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0" fillId="0" borderId="13" xfId="0" applyNumberFormat="1" applyBorder="1" applyAlignment="1">
      <alignment/>
    </xf>
    <xf numFmtId="44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4" fontId="0" fillId="0" borderId="13" xfId="0" applyNumberFormat="1" applyFont="1" applyBorder="1" applyAlignment="1">
      <alignment/>
    </xf>
    <xf numFmtId="44" fontId="0" fillId="0" borderId="13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0" fontId="1" fillId="38" borderId="0" xfId="0" applyFont="1" applyFill="1" applyAlignment="1">
      <alignment horizontal="left" wrapText="1"/>
    </xf>
    <xf numFmtId="0" fontId="0" fillId="33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04F76"/>
      <rgbColor rgb="00E6E6E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4"/>
  <sheetViews>
    <sheetView tabSelected="1" zoomScalePageLayoutView="0" workbookViewId="0" topLeftCell="J1">
      <pane ySplit="1" topLeftCell="A414" activePane="bottomLeft" state="frozen"/>
      <selection pane="topLeft" activeCell="A1" sqref="A1"/>
      <selection pane="bottomLeft" activeCell="A292" sqref="A292:W294"/>
    </sheetView>
  </sheetViews>
  <sheetFormatPr defaultColWidth="9.140625" defaultRowHeight="12.75"/>
  <cols>
    <col min="2" max="2" width="19.57421875" style="0" customWidth="1"/>
    <col min="3" max="3" width="25.140625" style="0" customWidth="1"/>
    <col min="4" max="5" width="13.8515625" style="0" bestFit="1" customWidth="1"/>
    <col min="6" max="6" width="15.421875" style="0" bestFit="1" customWidth="1"/>
    <col min="7" max="7" width="14.00390625" style="0" bestFit="1" customWidth="1"/>
    <col min="8" max="8" width="13.57421875" style="0" bestFit="1" customWidth="1"/>
    <col min="9" max="9" width="15.00390625" style="0" bestFit="1" customWidth="1"/>
    <col min="10" max="10" width="13.57421875" style="0" bestFit="1" customWidth="1"/>
    <col min="11" max="11" width="14.00390625" style="0" bestFit="1" customWidth="1"/>
    <col min="12" max="12" width="15.8515625" style="0" bestFit="1" customWidth="1"/>
    <col min="13" max="13" width="15.00390625" style="0" bestFit="1" customWidth="1"/>
    <col min="14" max="14" width="14.421875" style="0" bestFit="1" customWidth="1"/>
    <col min="15" max="15" width="15.00390625" style="0" bestFit="1" customWidth="1"/>
    <col min="16" max="16" width="18.7109375" style="0" bestFit="1" customWidth="1"/>
    <col min="17" max="17" width="15.00390625" style="0" customWidth="1"/>
    <col min="18" max="18" width="14.57421875" style="0" customWidth="1"/>
    <col min="19" max="19" width="13.140625" style="0" customWidth="1"/>
    <col min="20" max="20" width="15.140625" style="0" customWidth="1"/>
    <col min="21" max="21" width="19.140625" style="0" customWidth="1"/>
    <col min="22" max="22" width="19.7109375" style="0" customWidth="1"/>
    <col min="23" max="23" width="11.8515625" style="0" customWidth="1"/>
  </cols>
  <sheetData>
    <row r="1" spans="1:23" ht="15">
      <c r="A1" s="34" t="s">
        <v>389</v>
      </c>
      <c r="B1" s="35"/>
      <c r="C1" s="35" t="s">
        <v>390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2.75">
      <c r="A3" s="35"/>
      <c r="B3" s="35"/>
      <c r="C3" s="35" t="s">
        <v>2</v>
      </c>
      <c r="D3" s="35"/>
      <c r="E3" s="35"/>
      <c r="F3" s="35"/>
      <c r="G3" s="35" t="s">
        <v>12</v>
      </c>
      <c r="H3" s="35"/>
      <c r="I3" s="35"/>
      <c r="J3" s="35"/>
      <c r="K3" s="35"/>
      <c r="L3" s="35"/>
      <c r="M3" s="35"/>
      <c r="N3" s="35"/>
      <c r="O3" s="35"/>
      <c r="P3" s="35"/>
      <c r="Q3" s="35" t="s">
        <v>398</v>
      </c>
      <c r="R3" s="35"/>
      <c r="S3" s="35" t="s">
        <v>399</v>
      </c>
      <c r="T3" s="35"/>
      <c r="U3" s="35"/>
      <c r="V3" s="35"/>
      <c r="W3" s="35"/>
    </row>
    <row r="4" spans="1:23" ht="76.5" customHeight="1">
      <c r="A4" s="35"/>
      <c r="B4" s="35"/>
      <c r="C4" s="36" t="s">
        <v>3</v>
      </c>
      <c r="D4" s="36" t="s">
        <v>10</v>
      </c>
      <c r="E4" s="36" t="s">
        <v>170</v>
      </c>
      <c r="F4" s="37" t="s">
        <v>11</v>
      </c>
      <c r="G4" s="36" t="s">
        <v>13</v>
      </c>
      <c r="H4" s="36" t="s">
        <v>19</v>
      </c>
      <c r="I4" s="36" t="s">
        <v>14</v>
      </c>
      <c r="J4" s="36" t="s">
        <v>15</v>
      </c>
      <c r="K4" s="36" t="s">
        <v>20</v>
      </c>
      <c r="L4" s="36" t="s">
        <v>21</v>
      </c>
      <c r="M4" s="36" t="s">
        <v>167</v>
      </c>
      <c r="N4" s="36" t="s">
        <v>168</v>
      </c>
      <c r="O4" s="37" t="s">
        <v>11</v>
      </c>
      <c r="P4" s="35" t="s">
        <v>17</v>
      </c>
      <c r="Q4" s="37" t="s">
        <v>391</v>
      </c>
      <c r="R4" s="37" t="s">
        <v>392</v>
      </c>
      <c r="S4" s="37" t="s">
        <v>393</v>
      </c>
      <c r="T4" s="38" t="s">
        <v>394</v>
      </c>
      <c r="U4" s="37" t="s">
        <v>395</v>
      </c>
      <c r="V4" s="38" t="s">
        <v>396</v>
      </c>
      <c r="W4" s="37" t="s">
        <v>397</v>
      </c>
    </row>
    <row r="5" spans="1:23" ht="12.75">
      <c r="A5" s="35"/>
      <c r="B5" s="35" t="s">
        <v>4</v>
      </c>
      <c r="C5" s="39" t="s">
        <v>7</v>
      </c>
      <c r="D5" s="35" t="s">
        <v>7</v>
      </c>
      <c r="E5" s="35" t="s">
        <v>7</v>
      </c>
      <c r="F5" s="35"/>
      <c r="G5" s="40">
        <v>2610</v>
      </c>
      <c r="H5" s="40">
        <v>2620</v>
      </c>
      <c r="I5" s="41">
        <v>2211</v>
      </c>
      <c r="J5" s="40">
        <v>2560</v>
      </c>
      <c r="K5" s="40" t="s">
        <v>22</v>
      </c>
      <c r="L5" s="40">
        <v>2330</v>
      </c>
      <c r="M5" s="40">
        <v>1130</v>
      </c>
      <c r="N5" s="40">
        <v>1120</v>
      </c>
      <c r="O5" s="35"/>
      <c r="P5" s="35"/>
      <c r="Q5" s="35"/>
      <c r="R5" s="35"/>
      <c r="S5" s="35"/>
      <c r="T5" s="35"/>
      <c r="U5" s="35"/>
      <c r="V5" s="35"/>
      <c r="W5" s="35"/>
    </row>
    <row r="6" spans="1:23" ht="12.75">
      <c r="A6" s="35"/>
      <c r="B6" s="35" t="s">
        <v>5</v>
      </c>
      <c r="C6" s="39" t="s">
        <v>7</v>
      </c>
      <c r="D6" s="35" t="s">
        <v>7</v>
      </c>
      <c r="E6" s="35" t="s">
        <v>171</v>
      </c>
      <c r="F6" s="35"/>
      <c r="G6" s="35" t="s">
        <v>7</v>
      </c>
      <c r="H6" s="35" t="s">
        <v>7</v>
      </c>
      <c r="I6" s="39" t="s">
        <v>7</v>
      </c>
      <c r="J6" s="35" t="s">
        <v>7</v>
      </c>
      <c r="K6" s="35" t="s">
        <v>7</v>
      </c>
      <c r="L6" s="35" t="s">
        <v>7</v>
      </c>
      <c r="M6" s="35" t="s">
        <v>7</v>
      </c>
      <c r="N6" s="35" t="s">
        <v>169</v>
      </c>
      <c r="O6" s="35"/>
      <c r="P6" s="35"/>
      <c r="Q6" s="35"/>
      <c r="R6" s="35"/>
      <c r="S6" s="35"/>
      <c r="T6" s="35"/>
      <c r="U6" s="35"/>
      <c r="V6" s="35"/>
      <c r="W6" s="35"/>
    </row>
    <row r="7" spans="1:23" ht="25.5" customHeight="1">
      <c r="A7" s="35"/>
      <c r="B7" s="42" t="s">
        <v>6</v>
      </c>
      <c r="C7" s="43" t="s">
        <v>8</v>
      </c>
      <c r="D7" s="42" t="s">
        <v>9</v>
      </c>
      <c r="E7" s="44" t="s">
        <v>23</v>
      </c>
      <c r="F7" s="35"/>
      <c r="G7" s="44" t="s">
        <v>23</v>
      </c>
      <c r="H7" s="44" t="s">
        <v>23</v>
      </c>
      <c r="I7" s="45" t="s">
        <v>23</v>
      </c>
      <c r="J7" s="44" t="s">
        <v>23</v>
      </c>
      <c r="K7" s="44" t="s">
        <v>23</v>
      </c>
      <c r="L7" s="44" t="s">
        <v>23</v>
      </c>
      <c r="M7" s="44" t="s">
        <v>23</v>
      </c>
      <c r="N7" s="44" t="s">
        <v>23</v>
      </c>
      <c r="O7" s="35"/>
      <c r="P7" s="35"/>
      <c r="Q7" s="35"/>
      <c r="R7" s="35"/>
      <c r="S7" s="35"/>
      <c r="T7" s="35"/>
      <c r="U7" s="35"/>
      <c r="V7" s="35"/>
      <c r="W7" s="35"/>
    </row>
    <row r="8" spans="1:23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2.75">
      <c r="A10" s="46">
        <v>130</v>
      </c>
      <c r="B10" s="47" t="s">
        <v>24</v>
      </c>
      <c r="C10" s="48">
        <f>+'part 1'!B7</f>
        <v>38199962.76</v>
      </c>
      <c r="D10" s="48">
        <f>+'part 1'!E7</f>
        <v>536038.46</v>
      </c>
      <c r="E10" s="48">
        <v>3570757.97</v>
      </c>
      <c r="F10" s="48">
        <f>+C10-D10-E10</f>
        <v>34093166.33</v>
      </c>
      <c r="G10" s="49">
        <f>+'part 2 totals'!C12-'part 2 totals'!D12</f>
        <v>758453.33</v>
      </c>
      <c r="H10" s="49">
        <f>+'part 2 totals'!E12-'part 2 totals'!F12</f>
        <v>49719.69</v>
      </c>
      <c r="I10" s="49">
        <f>+'part 2 totals'!G12-'part 2 totals'!H12</f>
        <v>2170554.63</v>
      </c>
      <c r="J10" s="49">
        <f>+'part 2 totals'!I12-'part 2 totals'!J12</f>
        <v>0</v>
      </c>
      <c r="K10" s="49">
        <f>+'part 2 totals'!K12-'part 2 totals'!L12</f>
        <v>472432.21</v>
      </c>
      <c r="L10" s="49">
        <f>+'part 2 totals'!M12-'part 2 totals'!N12</f>
        <v>0</v>
      </c>
      <c r="M10" s="49">
        <f>+'part 2 totals'!O12-'part 2 totals'!P12</f>
        <v>2854951.26</v>
      </c>
      <c r="N10" s="49">
        <f>+'part 2 totals'!Q12-'part 2 totals'!R12+'part 2 totals'!S12-'part 2 totals'!T12</f>
        <v>3111.26</v>
      </c>
      <c r="O10" s="49">
        <f>SUM(G10:N10)</f>
        <v>6309222.379999999</v>
      </c>
      <c r="P10" s="49">
        <f>+F10-O10</f>
        <v>27783943.95</v>
      </c>
      <c r="Q10" s="35">
        <v>3540</v>
      </c>
      <c r="R10" s="49">
        <f>SUM(P10/Q10)</f>
        <v>7848.571737288135</v>
      </c>
      <c r="S10" s="35">
        <v>495</v>
      </c>
      <c r="T10" s="35"/>
      <c r="U10" s="49">
        <f>SUM(R10*S10)</f>
        <v>3885043.009957627</v>
      </c>
      <c r="V10" s="49">
        <f>SUM(M10+N10+P10)</f>
        <v>30642006.47</v>
      </c>
      <c r="W10" s="35"/>
    </row>
    <row r="11" spans="1:23" ht="12.75">
      <c r="A11" s="46" t="s">
        <v>400</v>
      </c>
      <c r="B11" s="47"/>
      <c r="C11" s="48"/>
      <c r="D11" s="48"/>
      <c r="E11" s="48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35">
        <v>2026</v>
      </c>
      <c r="R11" s="35"/>
      <c r="S11" s="35">
        <v>332</v>
      </c>
      <c r="T11" s="50">
        <f>SUM(S11/S10)</f>
        <v>0.6707070707070707</v>
      </c>
      <c r="U11" s="49">
        <f>SUM(S11*R10)</f>
        <v>2605725.816779661</v>
      </c>
      <c r="V11" s="49">
        <f>SUM(T11*V10)</f>
        <v>20551810.400080808</v>
      </c>
      <c r="W11" s="35" t="str">
        <f>IF(V11&gt;U11,"MET","NOT MET")</f>
        <v>MET</v>
      </c>
    </row>
    <row r="12" spans="1:23" ht="12.75">
      <c r="A12" s="46" t="s">
        <v>401</v>
      </c>
      <c r="B12" s="47"/>
      <c r="C12" s="48"/>
      <c r="D12" s="48"/>
      <c r="E12" s="48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35">
        <v>1514</v>
      </c>
      <c r="R12" s="35"/>
      <c r="S12" s="35">
        <v>163</v>
      </c>
      <c r="T12" s="50">
        <f>SUM(S12/S10)</f>
        <v>0.3292929292929293</v>
      </c>
      <c r="U12" s="49">
        <f>SUM(R10*S12)</f>
        <v>1279317.1931779662</v>
      </c>
      <c r="V12" s="49">
        <f>SUM(T12*V10)</f>
        <v>10090196.069919191</v>
      </c>
      <c r="W12" s="35" t="str">
        <f>IF(V12&gt;U12,"MET","NOT MET")</f>
        <v>MET</v>
      </c>
    </row>
    <row r="13" spans="1:23" ht="12.75">
      <c r="A13" s="46">
        <v>200</v>
      </c>
      <c r="B13" s="47" t="s">
        <v>25</v>
      </c>
      <c r="C13" s="48">
        <f>+'part 1'!B8</f>
        <v>32214592.97</v>
      </c>
      <c r="D13" s="48">
        <f>+'part 1'!E8</f>
        <v>416042.58</v>
      </c>
      <c r="E13" s="48">
        <v>4912494.19</v>
      </c>
      <c r="F13" s="48">
        <f>+C13-D13-E13</f>
        <v>26886056.2</v>
      </c>
      <c r="G13" s="49">
        <f>+'part 2 totals'!C13-'part 2 totals'!D13</f>
        <v>966015.47</v>
      </c>
      <c r="H13" s="49">
        <f>+'part 2 totals'!E13-'part 2 totals'!F13</f>
        <v>29119.340000000004</v>
      </c>
      <c r="I13" s="49">
        <f>+'part 2 totals'!G13-'part 2 totals'!H13</f>
        <v>707532.1599999999</v>
      </c>
      <c r="J13" s="49">
        <f>+'part 2 totals'!I13-'part 2 totals'!J13</f>
        <v>0</v>
      </c>
      <c r="K13" s="49">
        <f>+'part 2 totals'!K13-'part 2 totals'!L13</f>
        <v>100261.34</v>
      </c>
      <c r="L13" s="49">
        <f>+'part 2 totals'!M13-'part 2 totals'!N13</f>
        <v>0</v>
      </c>
      <c r="M13" s="49">
        <f>+'part 2 totals'!O13-'part 2 totals'!P13</f>
        <v>2151624.34</v>
      </c>
      <c r="N13" s="49">
        <f>+'part 2 totals'!Q13-'part 2 totals'!R13+'part 2 totals'!S13-'part 2 totals'!T13</f>
        <v>4568.74</v>
      </c>
      <c r="O13" s="49">
        <f>SUM(G13:N13)</f>
        <v>3959121.3899999997</v>
      </c>
      <c r="P13" s="49">
        <f>+F13-O13</f>
        <v>22926934.81</v>
      </c>
      <c r="Q13" s="35">
        <v>3203</v>
      </c>
      <c r="R13" s="49">
        <f>SUM(P13/Q13)</f>
        <v>7157.956543865126</v>
      </c>
      <c r="S13" s="35">
        <v>433</v>
      </c>
      <c r="T13" s="35"/>
      <c r="U13" s="49">
        <f>SUM(R13*S13)</f>
        <v>3099395.1834935998</v>
      </c>
      <c r="V13" s="49">
        <f>SUM(M13+N13+P13)</f>
        <v>25083127.89</v>
      </c>
      <c r="W13" s="35"/>
    </row>
    <row r="14" spans="1:23" ht="12.75">
      <c r="A14" s="46" t="s">
        <v>400</v>
      </c>
      <c r="B14" s="47"/>
      <c r="C14" s="48"/>
      <c r="D14" s="48"/>
      <c r="E14" s="48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35">
        <v>1666</v>
      </c>
      <c r="R14" s="35"/>
      <c r="S14" s="35">
        <v>292</v>
      </c>
      <c r="T14" s="50">
        <f>SUM(S14/S13)</f>
        <v>0.674364896073903</v>
      </c>
      <c r="U14" s="49">
        <f>SUM(S14*R13)</f>
        <v>2090123.310808617</v>
      </c>
      <c r="V14" s="49">
        <f>SUM(T14*V13)</f>
        <v>16915180.93274827</v>
      </c>
      <c r="W14" s="35" t="str">
        <f>IF(V14&gt;U14,"MET","NOT MET")</f>
        <v>MET</v>
      </c>
    </row>
    <row r="15" spans="1:23" ht="12.75">
      <c r="A15" s="46" t="s">
        <v>401</v>
      </c>
      <c r="B15" s="47"/>
      <c r="C15" s="48"/>
      <c r="D15" s="48"/>
      <c r="E15" s="48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35">
        <v>1537</v>
      </c>
      <c r="R15" s="35"/>
      <c r="S15" s="35">
        <v>141</v>
      </c>
      <c r="T15" s="50">
        <f>SUM(S15/S13)</f>
        <v>0.325635103926097</v>
      </c>
      <c r="U15" s="49">
        <f>SUM(R13*S15)</f>
        <v>1009271.8726849828</v>
      </c>
      <c r="V15" s="49">
        <f>SUM(T15*V13)</f>
        <v>8167946.957251732</v>
      </c>
      <c r="W15" s="35" t="str">
        <f>IF(V15&gt;U15,"MET","NOT MET")</f>
        <v>MET</v>
      </c>
    </row>
    <row r="16" spans="1:23" ht="12.75">
      <c r="A16" s="46">
        <v>220</v>
      </c>
      <c r="B16" s="47" t="s">
        <v>93</v>
      </c>
      <c r="C16" s="48">
        <f>+'part 1'!B9</f>
        <v>24927966.75</v>
      </c>
      <c r="D16" s="48">
        <f>+'part 1'!E9</f>
        <v>513965.49</v>
      </c>
      <c r="E16" s="48">
        <v>4048524.05</v>
      </c>
      <c r="F16" s="48">
        <f>+C16-D16-E16</f>
        <v>20365477.21</v>
      </c>
      <c r="G16" s="49">
        <f>+'part 2 totals'!C14-'part 2 totals'!D14</f>
        <v>490851.1</v>
      </c>
      <c r="H16" s="49">
        <f>+'part 2 totals'!E14-'part 2 totals'!F14</f>
        <v>19901.22</v>
      </c>
      <c r="I16" s="49">
        <f>+'part 2 totals'!G14-'part 2 totals'!H14</f>
        <v>875669.58</v>
      </c>
      <c r="J16" s="49">
        <f>+'part 2 totals'!I14-'part 2 totals'!J14</f>
        <v>7746.95</v>
      </c>
      <c r="K16" s="49">
        <f>+'part 2 totals'!K14-'part 2 totals'!L14</f>
        <v>194048.38</v>
      </c>
      <c r="L16" s="49">
        <f>+'part 2 totals'!M14-'part 2 totals'!N14</f>
        <v>0</v>
      </c>
      <c r="M16" s="49">
        <f>+'part 2 totals'!O14-'part 2 totals'!P14</f>
        <v>1400534.5</v>
      </c>
      <c r="N16" s="49">
        <f>+'part 2 totals'!Q14-'part 2 totals'!R14+'part 2 totals'!S14-'part 2 totals'!T14</f>
        <v>2535.02</v>
      </c>
      <c r="O16" s="49">
        <f>SUM(G16:N16)</f>
        <v>2991286.75</v>
      </c>
      <c r="P16" s="49">
        <f>+F16-O16</f>
        <v>17374190.46</v>
      </c>
      <c r="Q16" s="35">
        <v>2586</v>
      </c>
      <c r="R16" s="49">
        <f>SUM(P16/Q16)</f>
        <v>6718.557795823666</v>
      </c>
      <c r="S16" s="35">
        <v>306</v>
      </c>
      <c r="T16" s="35"/>
      <c r="U16" s="49">
        <f>SUM(R16*S16)</f>
        <v>2055878.685522042</v>
      </c>
      <c r="V16" s="49">
        <f>SUM(M16+N16+P16)</f>
        <v>18777259.98</v>
      </c>
      <c r="W16" s="35"/>
    </row>
    <row r="17" spans="1:23" ht="12.75">
      <c r="A17" s="46" t="s">
        <v>400</v>
      </c>
      <c r="B17" s="47"/>
      <c r="C17" s="48"/>
      <c r="D17" s="48"/>
      <c r="E17" s="48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5">
        <v>1569</v>
      </c>
      <c r="R17" s="35"/>
      <c r="S17" s="35">
        <v>217</v>
      </c>
      <c r="T17" s="50">
        <f>SUM(S17/S16)</f>
        <v>0.7091503267973857</v>
      </c>
      <c r="U17" s="49">
        <f>SUM(S17*R16)</f>
        <v>1457927.0416937356</v>
      </c>
      <c r="V17" s="49">
        <f>SUM(T17*V16)</f>
        <v>13315900.051176472</v>
      </c>
      <c r="W17" s="35" t="str">
        <f>IF(V17&gt;U17,"MET","NOT MET")</f>
        <v>MET</v>
      </c>
    </row>
    <row r="18" spans="1:23" ht="12.75">
      <c r="A18" s="46" t="s">
        <v>401</v>
      </c>
      <c r="B18" s="47"/>
      <c r="C18" s="48"/>
      <c r="D18" s="48"/>
      <c r="E18" s="48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5">
        <v>1017</v>
      </c>
      <c r="R18" s="35"/>
      <c r="S18" s="35">
        <v>89</v>
      </c>
      <c r="T18" s="50">
        <f>SUM(S18/S16)</f>
        <v>0.2908496732026144</v>
      </c>
      <c r="U18" s="49">
        <f>SUM(R16*S18)</f>
        <v>597951.6438283063</v>
      </c>
      <c r="V18" s="49">
        <f>SUM(T18*V16)</f>
        <v>5461359.92882353</v>
      </c>
      <c r="W18" s="35" t="str">
        <f>IF(V18&gt;U18,"MET","NOT MET")</f>
        <v>MET</v>
      </c>
    </row>
    <row r="19" spans="1:23" ht="12.75">
      <c r="A19" s="46">
        <v>300</v>
      </c>
      <c r="B19" s="47" t="s">
        <v>26</v>
      </c>
      <c r="C19" s="48">
        <f>+'part 1'!B10</f>
        <v>18102967.28</v>
      </c>
      <c r="D19" s="48">
        <f>+'part 1'!E10</f>
        <v>496608.86</v>
      </c>
      <c r="E19" s="48">
        <v>4942900.15</v>
      </c>
      <c r="F19" s="48">
        <f>+C19-D19-E19</f>
        <v>12663458.270000001</v>
      </c>
      <c r="G19" s="49">
        <f>+'part 2 totals'!C15-'part 2 totals'!D15</f>
        <v>318299.47000000003</v>
      </c>
      <c r="H19" s="49">
        <f>+'part 2 totals'!E15-'part 2 totals'!F15</f>
        <v>19170.13</v>
      </c>
      <c r="I19" s="49">
        <f>+'part 2 totals'!G15-'part 2 totals'!H15</f>
        <v>655732.24</v>
      </c>
      <c r="J19" s="49">
        <f>+'part 2 totals'!I15-'part 2 totals'!J15</f>
        <v>0</v>
      </c>
      <c r="K19" s="49">
        <f>+'part 2 totals'!K15-'part 2 totals'!L15</f>
        <v>153856.07</v>
      </c>
      <c r="L19" s="49">
        <f>+'part 2 totals'!M15-'part 2 totals'!N15</f>
        <v>0</v>
      </c>
      <c r="M19" s="49">
        <f>+'part 2 totals'!O15-'part 2 totals'!P15</f>
        <v>1266546.77</v>
      </c>
      <c r="N19" s="49">
        <f>+'part 2 totals'!Q15-'part 2 totals'!R15+'part 2 totals'!S15-'part 2 totals'!T15</f>
        <v>0</v>
      </c>
      <c r="O19" s="49">
        <f>SUM(G19:N19)</f>
        <v>2413604.68</v>
      </c>
      <c r="P19" s="49">
        <f>+F19-O19</f>
        <v>10249853.590000002</v>
      </c>
      <c r="Q19" s="35">
        <v>1038</v>
      </c>
      <c r="R19" s="49">
        <f>SUM(P19/Q19)</f>
        <v>9874.618102119462</v>
      </c>
      <c r="S19" s="35">
        <v>233</v>
      </c>
      <c r="T19" s="35"/>
      <c r="U19" s="49">
        <f>SUM(R19*S19)</f>
        <v>2300786.0177938347</v>
      </c>
      <c r="V19" s="49">
        <f>SUM(M19+N19+P19)</f>
        <v>11516400.360000001</v>
      </c>
      <c r="W19" s="35"/>
    </row>
    <row r="20" spans="1:23" ht="12.75">
      <c r="A20" s="46" t="s">
        <v>400</v>
      </c>
      <c r="B20" s="47"/>
      <c r="C20" s="48"/>
      <c r="D20" s="48"/>
      <c r="E20" s="48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5">
        <v>622</v>
      </c>
      <c r="R20" s="35"/>
      <c r="S20" s="35">
        <v>166</v>
      </c>
      <c r="T20" s="50">
        <f>SUM(S20/S19)</f>
        <v>0.7124463519313304</v>
      </c>
      <c r="U20" s="49">
        <f>SUM(S20*R19)</f>
        <v>1639186.6049518308</v>
      </c>
      <c r="V20" s="49">
        <f>SUM(T20*V19)</f>
        <v>8204817.423862661</v>
      </c>
      <c r="W20" s="35" t="str">
        <f>IF(V20&gt;U20,"MET","NOT MET")</f>
        <v>MET</v>
      </c>
    </row>
    <row r="21" spans="1:23" ht="12.75">
      <c r="A21" s="46" t="s">
        <v>401</v>
      </c>
      <c r="B21" s="47"/>
      <c r="C21" s="48"/>
      <c r="D21" s="48"/>
      <c r="E21" s="48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35">
        <v>416</v>
      </c>
      <c r="R21" s="35"/>
      <c r="S21" s="35">
        <v>67</v>
      </c>
      <c r="T21" s="50">
        <f>SUM(S21/S19)</f>
        <v>0.2875536480686695</v>
      </c>
      <c r="U21" s="49">
        <f>SUM(R19*S21)</f>
        <v>661599.412842004</v>
      </c>
      <c r="V21" s="49">
        <f>SUM(T21*V19)</f>
        <v>3311582.936137339</v>
      </c>
      <c r="W21" s="35" t="str">
        <f>IF(V21&gt;U21,"MET","NOT MET")</f>
        <v>MET</v>
      </c>
    </row>
    <row r="22" spans="1:23" ht="12.75">
      <c r="A22" s="46">
        <v>400</v>
      </c>
      <c r="B22" s="47" t="s">
        <v>27</v>
      </c>
      <c r="C22" s="48">
        <f>+'part 1'!B11</f>
        <v>13518334.68</v>
      </c>
      <c r="D22" s="48">
        <f>+'part 1'!E11</f>
        <v>600610.44</v>
      </c>
      <c r="E22" s="48">
        <v>1021373.58</v>
      </c>
      <c r="F22" s="48">
        <f>+C22-D22-E22</f>
        <v>11896350.66</v>
      </c>
      <c r="G22" s="49">
        <f>+'part 2 totals'!C16-'part 2 totals'!D16</f>
        <v>221279.65000000002</v>
      </c>
      <c r="H22" s="49">
        <f>+'part 2 totals'!E16-'part 2 totals'!F16</f>
        <v>13643.91</v>
      </c>
      <c r="I22" s="49">
        <f>+'part 2 totals'!G16-'part 2 totals'!H16</f>
        <v>559299.89</v>
      </c>
      <c r="J22" s="49">
        <f>+'part 2 totals'!I16-'part 2 totals'!J16</f>
        <v>0</v>
      </c>
      <c r="K22" s="49">
        <f>+'part 2 totals'!K16-'part 2 totals'!L16</f>
        <v>130907.31</v>
      </c>
      <c r="L22" s="49">
        <f>+'part 2 totals'!M16-'part 2 totals'!N16</f>
        <v>0</v>
      </c>
      <c r="M22" s="49">
        <f>+'part 2 totals'!O16-'part 2 totals'!P16</f>
        <v>707464.1</v>
      </c>
      <c r="N22" s="49">
        <f>+'part 2 totals'!Q16-'part 2 totals'!R16+'part 2 totals'!S16-'part 2 totals'!T16</f>
        <v>0</v>
      </c>
      <c r="O22" s="49">
        <f>SUM(G22:N22)</f>
        <v>1632594.8599999999</v>
      </c>
      <c r="P22" s="49">
        <f>+F22-O22</f>
        <v>10263755.8</v>
      </c>
      <c r="Q22" s="35">
        <v>1039</v>
      </c>
      <c r="R22" s="49">
        <f>SUM(P22/Q22)</f>
        <v>9878.494513955728</v>
      </c>
      <c r="S22" s="35">
        <v>156</v>
      </c>
      <c r="T22" s="35"/>
      <c r="U22" s="49">
        <f>SUM(R22*S22)</f>
        <v>1541045.1441770934</v>
      </c>
      <c r="V22" s="49">
        <f>SUM(M22+N22+P22)</f>
        <v>10971219.9</v>
      </c>
      <c r="W22" s="35"/>
    </row>
    <row r="23" spans="1:23" ht="12.75">
      <c r="A23" s="46" t="s">
        <v>400</v>
      </c>
      <c r="B23" s="47"/>
      <c r="C23" s="48"/>
      <c r="D23" s="48"/>
      <c r="E23" s="48"/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35">
        <v>577</v>
      </c>
      <c r="R23" s="35"/>
      <c r="S23" s="35">
        <v>102</v>
      </c>
      <c r="T23" s="50">
        <f>SUM(S23/S22)</f>
        <v>0.6538461538461539</v>
      </c>
      <c r="U23" s="49">
        <f>SUM(S23*R22)</f>
        <v>1007606.4404234842</v>
      </c>
      <c r="V23" s="49">
        <f>SUM(T23*V22)</f>
        <v>7173489.934615385</v>
      </c>
      <c r="W23" s="35" t="str">
        <f>IF(V23&gt;U23,"MET","NOT MET")</f>
        <v>MET</v>
      </c>
    </row>
    <row r="24" spans="1:23" ht="12.75">
      <c r="A24" s="46" t="s">
        <v>401</v>
      </c>
      <c r="B24" s="47"/>
      <c r="C24" s="48"/>
      <c r="D24" s="48"/>
      <c r="E24" s="48"/>
      <c r="F24" s="4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35">
        <v>462</v>
      </c>
      <c r="R24" s="35"/>
      <c r="S24" s="35">
        <v>54</v>
      </c>
      <c r="T24" s="50">
        <f>SUM(S24/S22)</f>
        <v>0.34615384615384615</v>
      </c>
      <c r="U24" s="49">
        <f>SUM(R22*S24)</f>
        <v>533438.7037536093</v>
      </c>
      <c r="V24" s="49">
        <f>SUM(T24*V22)</f>
        <v>3797729.9653846156</v>
      </c>
      <c r="W24" s="35" t="str">
        <f>IF(V24&gt;U24,"MET","NOT MET")</f>
        <v>MET</v>
      </c>
    </row>
    <row r="25" spans="1:23" ht="12.75">
      <c r="A25" s="46">
        <v>420</v>
      </c>
      <c r="B25" s="47" t="s">
        <v>95</v>
      </c>
      <c r="C25" s="48">
        <f>+'part 1'!B12</f>
        <v>18701080.75</v>
      </c>
      <c r="D25" s="48">
        <f>+'part 1'!E12</f>
        <v>253794.58</v>
      </c>
      <c r="E25" s="48">
        <v>688712.23</v>
      </c>
      <c r="F25" s="48">
        <f>+C25-D25-E25</f>
        <v>17758573.94</v>
      </c>
      <c r="G25" s="49">
        <f>+'part 2 totals'!C17-'part 2 totals'!D17</f>
        <v>623431.9400000001</v>
      </c>
      <c r="H25" s="49">
        <f>+'part 2 totals'!E17-'part 2 totals'!F17</f>
        <v>22460.21</v>
      </c>
      <c r="I25" s="49">
        <f>+'part 2 totals'!G17-'part 2 totals'!H17</f>
        <v>663857.77</v>
      </c>
      <c r="J25" s="49">
        <f>+'part 2 totals'!I17-'part 2 totals'!J17</f>
        <v>0</v>
      </c>
      <c r="K25" s="49">
        <f>+'part 2 totals'!K17-'part 2 totals'!L17</f>
        <v>131034.4</v>
      </c>
      <c r="L25" s="49">
        <f>+'part 2 totals'!M17-'part 2 totals'!N17</f>
        <v>0</v>
      </c>
      <c r="M25" s="49">
        <f>+'part 2 totals'!O17-'part 2 totals'!P17</f>
        <v>1523812</v>
      </c>
      <c r="N25" s="49">
        <f>+'part 2 totals'!Q17-'part 2 totals'!R17+'part 2 totals'!S17-'part 2 totals'!T17</f>
        <v>0</v>
      </c>
      <c r="O25" s="49">
        <f>SUM(G25:N25)</f>
        <v>2964596.32</v>
      </c>
      <c r="P25" s="49">
        <f>+F25-O25</f>
        <v>14793977.620000001</v>
      </c>
      <c r="Q25" s="35">
        <v>2357</v>
      </c>
      <c r="R25" s="49">
        <f>SUM(P25/Q25)</f>
        <v>6276.61333050488</v>
      </c>
      <c r="S25" s="35">
        <v>320</v>
      </c>
      <c r="T25" s="35"/>
      <c r="U25" s="49">
        <f>SUM(R25*S25)</f>
        <v>2008516.2657615615</v>
      </c>
      <c r="V25" s="49">
        <f>SUM(M25+N25+P25)</f>
        <v>16317789.620000001</v>
      </c>
      <c r="W25" s="35"/>
    </row>
    <row r="26" spans="1:23" ht="12.75">
      <c r="A26" s="46" t="s">
        <v>400</v>
      </c>
      <c r="B26" s="47"/>
      <c r="C26" s="48"/>
      <c r="D26" s="48"/>
      <c r="E26" s="48"/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5">
        <v>1382</v>
      </c>
      <c r="R26" s="35"/>
      <c r="S26" s="35">
        <v>246</v>
      </c>
      <c r="T26" s="50">
        <f>SUM(S26/S25)</f>
        <v>0.76875</v>
      </c>
      <c r="U26" s="49">
        <f>SUM(S26*R25)</f>
        <v>1544046.8793042004</v>
      </c>
      <c r="V26" s="49">
        <f>SUM(T26*V25)</f>
        <v>12544300.770375002</v>
      </c>
      <c r="W26" s="35" t="str">
        <f>IF(V26&gt;U26,"MET","NOT MET")</f>
        <v>MET</v>
      </c>
    </row>
    <row r="27" spans="1:23" ht="12.75">
      <c r="A27" s="46" t="s">
        <v>401</v>
      </c>
      <c r="B27" s="47"/>
      <c r="C27" s="48"/>
      <c r="D27" s="48"/>
      <c r="E27" s="48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35">
        <v>975</v>
      </c>
      <c r="R27" s="35"/>
      <c r="S27" s="35">
        <v>74</v>
      </c>
      <c r="T27" s="50">
        <f>SUM(S27/S25)</f>
        <v>0.23125</v>
      </c>
      <c r="U27" s="49">
        <f>SUM(R25*S27)</f>
        <v>464469.3864573611</v>
      </c>
      <c r="V27" s="49">
        <f>SUM(T27*V25)</f>
        <v>3773488.8496250003</v>
      </c>
      <c r="W27" s="35" t="str">
        <f>IF(V27&gt;U27,"MET","NOT MET")</f>
        <v>MET</v>
      </c>
    </row>
    <row r="28" spans="1:23" ht="12.75">
      <c r="A28" s="46">
        <v>500</v>
      </c>
      <c r="B28" s="47" t="s">
        <v>28</v>
      </c>
      <c r="C28" s="48">
        <f>+'part 1'!B13</f>
        <v>13595031.33</v>
      </c>
      <c r="D28" s="48">
        <f>+'part 1'!E13</f>
        <v>501518.48</v>
      </c>
      <c r="E28" s="48">
        <v>1553696.3</v>
      </c>
      <c r="F28" s="48">
        <f>+C28-D28-E28</f>
        <v>11539816.549999999</v>
      </c>
      <c r="G28" s="49">
        <f>+'part 2 totals'!C18-'part 2 totals'!D18</f>
        <v>274641.31000000006</v>
      </c>
      <c r="H28" s="49">
        <f>+'part 2 totals'!E18-'part 2 totals'!F18</f>
        <v>14906.65</v>
      </c>
      <c r="I28" s="49">
        <f>+'part 2 totals'!G18-'part 2 totals'!H18</f>
        <v>410506.22</v>
      </c>
      <c r="J28" s="49">
        <f>+'part 2 totals'!I18-'part 2 totals'!J18</f>
        <v>0</v>
      </c>
      <c r="K28" s="49">
        <f>+'part 2 totals'!K18-'part 2 totals'!L18</f>
        <v>94439.15</v>
      </c>
      <c r="L28" s="49">
        <f>+'part 2 totals'!M18-'part 2 totals'!N18</f>
        <v>0</v>
      </c>
      <c r="M28" s="49">
        <f>+'part 2 totals'!O18-'part 2 totals'!P18</f>
        <v>1078385.56</v>
      </c>
      <c r="N28" s="49">
        <f>+'part 2 totals'!Q18-'part 2 totals'!R18+'part 2 totals'!S18-'part 2 totals'!T18</f>
        <v>0</v>
      </c>
      <c r="O28" s="49">
        <f>SUM(G28:N28)</f>
        <v>1872878.8900000001</v>
      </c>
      <c r="P28" s="49">
        <f>+F28-O28</f>
        <v>9666937.659999998</v>
      </c>
      <c r="Q28" s="35">
        <v>1196</v>
      </c>
      <c r="R28" s="49">
        <f>SUM(P28/Q28)</f>
        <v>8082.723795986621</v>
      </c>
      <c r="S28" s="35">
        <v>217</v>
      </c>
      <c r="T28" s="35"/>
      <c r="U28" s="49">
        <f>SUM(R28*S28)</f>
        <v>1753951.0637290967</v>
      </c>
      <c r="V28" s="49">
        <f>SUM(M28+N28+P28)</f>
        <v>10745323.219999999</v>
      </c>
      <c r="W28" s="35"/>
    </row>
    <row r="29" spans="1:23" ht="12.75">
      <c r="A29" s="46" t="s">
        <v>400</v>
      </c>
      <c r="B29" s="47"/>
      <c r="C29" s="48"/>
      <c r="D29" s="48"/>
      <c r="E29" s="48"/>
      <c r="F29" s="48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35">
        <v>631</v>
      </c>
      <c r="R29" s="35"/>
      <c r="S29" s="35">
        <v>124</v>
      </c>
      <c r="T29" s="50">
        <f>SUM(S29/S28)</f>
        <v>0.5714285714285714</v>
      </c>
      <c r="U29" s="49">
        <f>SUM(S29*R28)</f>
        <v>1002257.750702341</v>
      </c>
      <c r="V29" s="49">
        <f>SUM(T29*V28)</f>
        <v>6140184.697142856</v>
      </c>
      <c r="W29" s="35" t="str">
        <f>IF(V29&gt;U29,"MET","NOT MET")</f>
        <v>MET</v>
      </c>
    </row>
    <row r="30" spans="1:23" ht="12.75">
      <c r="A30" s="46" t="s">
        <v>401</v>
      </c>
      <c r="B30" s="47"/>
      <c r="C30" s="48"/>
      <c r="D30" s="48"/>
      <c r="E30" s="48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5">
        <v>565</v>
      </c>
      <c r="R30" s="35"/>
      <c r="S30" s="35">
        <v>93</v>
      </c>
      <c r="T30" s="50">
        <f>SUM(S30/S28)</f>
        <v>0.42857142857142855</v>
      </c>
      <c r="U30" s="49">
        <f>SUM(R28*S30)</f>
        <v>751693.3130267557</v>
      </c>
      <c r="V30" s="49">
        <f>SUM(T30*V28)</f>
        <v>4605138.522857142</v>
      </c>
      <c r="W30" s="35" t="str">
        <f>IF(V30&gt;U30,"MET","NOT MET")</f>
        <v>MET</v>
      </c>
    </row>
    <row r="31" spans="1:23" ht="12.75">
      <c r="A31" s="46">
        <v>614</v>
      </c>
      <c r="B31" s="47" t="s">
        <v>94</v>
      </c>
      <c r="C31" s="48">
        <f>+'part 1'!B14</f>
        <v>35710740.94</v>
      </c>
      <c r="D31" s="48">
        <f>+'part 1'!E14</f>
        <v>1581097.65</v>
      </c>
      <c r="E31" s="48">
        <v>2292716.1</v>
      </c>
      <c r="F31" s="48">
        <f>+C31-D31-E31</f>
        <v>31836927.189999998</v>
      </c>
      <c r="G31" s="49">
        <f>+'part 2 totals'!C19-'part 2 totals'!D19</f>
        <v>837904.21</v>
      </c>
      <c r="H31" s="49">
        <f>+'part 2 totals'!E19-'part 2 totals'!F19</f>
        <v>30556.839999999997</v>
      </c>
      <c r="I31" s="49">
        <f>+'part 2 totals'!G19-'part 2 totals'!H19</f>
        <v>1337835.7899999998</v>
      </c>
      <c r="J31" s="49">
        <f>+'part 2 totals'!I19-'part 2 totals'!J19</f>
        <v>0</v>
      </c>
      <c r="K31" s="49">
        <f>+'part 2 totals'!K19-'part 2 totals'!L19</f>
        <v>364603.51</v>
      </c>
      <c r="L31" s="49">
        <f>+'part 2 totals'!M19-'part 2 totals'!N19</f>
        <v>0</v>
      </c>
      <c r="M31" s="49">
        <f>+'part 2 totals'!O19-'part 2 totals'!P19</f>
        <v>2201487.67</v>
      </c>
      <c r="N31" s="49">
        <f>+'part 2 totals'!Q19-'part 2 totals'!R19+'part 2 totals'!S19-'part 2 totals'!T19</f>
        <v>0</v>
      </c>
      <c r="O31" s="49">
        <f>SUM(G31:N31)</f>
        <v>4772388.02</v>
      </c>
      <c r="P31" s="49">
        <f>+F31-O31</f>
        <v>27064539.169999998</v>
      </c>
      <c r="Q31" s="35">
        <v>3565</v>
      </c>
      <c r="R31" s="49">
        <f>SUM(P31/Q31)</f>
        <v>7591.736092566619</v>
      </c>
      <c r="S31" s="35">
        <v>455</v>
      </c>
      <c r="T31" s="35"/>
      <c r="U31" s="49">
        <f>SUM(R31*S31)</f>
        <v>3454239.9221178116</v>
      </c>
      <c r="V31" s="49">
        <f>SUM(M31+N31+P31)</f>
        <v>29266026.839999996</v>
      </c>
      <c r="W31" s="35"/>
    </row>
    <row r="32" spans="1:23" ht="12.75">
      <c r="A32" s="46" t="s">
        <v>400</v>
      </c>
      <c r="B32" s="47"/>
      <c r="C32" s="48"/>
      <c r="D32" s="48"/>
      <c r="E32" s="48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35">
        <v>2042</v>
      </c>
      <c r="R32" s="35"/>
      <c r="S32" s="35">
        <v>305</v>
      </c>
      <c r="T32" s="50">
        <f>SUM(S32/S31)</f>
        <v>0.6703296703296703</v>
      </c>
      <c r="U32" s="49">
        <f>SUM(S32*R31)</f>
        <v>2315479.508232819</v>
      </c>
      <c r="V32" s="49">
        <f>SUM(T32*V31)</f>
        <v>19617886.123516478</v>
      </c>
      <c r="W32" s="35" t="str">
        <f>IF(V32&gt;U32,"MET","NOT MET")</f>
        <v>MET</v>
      </c>
    </row>
    <row r="33" spans="1:23" ht="12.75">
      <c r="A33" s="46" t="s">
        <v>401</v>
      </c>
      <c r="B33" s="47"/>
      <c r="C33" s="48"/>
      <c r="D33" s="48"/>
      <c r="E33" s="48"/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35">
        <v>1523</v>
      </c>
      <c r="R33" s="35"/>
      <c r="S33" s="35">
        <v>150</v>
      </c>
      <c r="T33" s="50">
        <f>SUM(S33/S31)</f>
        <v>0.32967032967032966</v>
      </c>
      <c r="U33" s="49">
        <f>SUM(R31*S33)</f>
        <v>1138760.413884993</v>
      </c>
      <c r="V33" s="49">
        <f>SUM(T33*V31)</f>
        <v>9648140.716483515</v>
      </c>
      <c r="W33" s="35" t="str">
        <f>IF(V33&gt;U33,"MET","NOT MET")</f>
        <v>MET</v>
      </c>
    </row>
    <row r="34" spans="1:23" ht="12.75">
      <c r="A34" s="46">
        <v>617</v>
      </c>
      <c r="B34" s="47" t="s">
        <v>386</v>
      </c>
      <c r="C34" s="48">
        <f>+'part 1'!B15</f>
        <v>12174751.12</v>
      </c>
      <c r="D34" s="48">
        <f>+'part 1'!E15</f>
        <v>196052.83</v>
      </c>
      <c r="E34" s="48">
        <v>73446</v>
      </c>
      <c r="F34" s="48">
        <f>+C34-D34-E34</f>
        <v>11905252.29</v>
      </c>
      <c r="G34" s="49">
        <f>+'part 2 totals'!C20-'part 2 totals'!D20</f>
        <v>319964.36</v>
      </c>
      <c r="H34" s="49">
        <f>+'part 2 totals'!E20-'part 2 totals'!F20</f>
        <v>25753.72</v>
      </c>
      <c r="I34" s="49">
        <f>+'part 2 totals'!G20-'part 2 totals'!H20</f>
        <v>1206279.86</v>
      </c>
      <c r="J34" s="49">
        <f>+'part 2 totals'!I20-'part 2 totals'!J20</f>
        <v>0</v>
      </c>
      <c r="K34" s="49">
        <f>+'part 2 totals'!K20-'part 2 totals'!L20</f>
        <v>290021.72000000003</v>
      </c>
      <c r="L34" s="49">
        <f>+'part 2 totals'!M20-'part 2 totals'!N20</f>
        <v>0</v>
      </c>
      <c r="M34" s="49">
        <f>+'part 2 totals'!O20-'part 2 totals'!P20</f>
        <v>709476.92</v>
      </c>
      <c r="N34" s="49">
        <f>+'part 2 totals'!Q20-'part 2 totals'!R20+'part 2 totals'!S20-'part 2 totals'!T20</f>
        <v>0</v>
      </c>
      <c r="O34" s="49">
        <f>SUM(G34:N34)</f>
        <v>2551496.58</v>
      </c>
      <c r="P34" s="49">
        <f>+F34-O34</f>
        <v>9353755.709999999</v>
      </c>
      <c r="Q34" s="35">
        <v>1083</v>
      </c>
      <c r="R34" s="49">
        <f>SUM(P34/Q34)</f>
        <v>8636.89354570637</v>
      </c>
      <c r="S34" s="35">
        <v>100</v>
      </c>
      <c r="T34" s="35"/>
      <c r="U34" s="49">
        <f>SUM(R34*S34)</f>
        <v>863689.3545706371</v>
      </c>
      <c r="V34" s="49">
        <f>SUM(M34+N34+P34)</f>
        <v>10063232.629999999</v>
      </c>
      <c r="W34" s="35"/>
    </row>
    <row r="35" spans="1:23" ht="12.75">
      <c r="A35" s="46" t="s">
        <v>400</v>
      </c>
      <c r="B35" s="47"/>
      <c r="C35" s="48"/>
      <c r="D35" s="48"/>
      <c r="E35" s="48"/>
      <c r="F35" s="48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35">
        <v>626</v>
      </c>
      <c r="R35" s="35"/>
      <c r="S35" s="35">
        <v>64</v>
      </c>
      <c r="T35" s="50">
        <f>SUM(S35/S34)</f>
        <v>0.64</v>
      </c>
      <c r="U35" s="49">
        <f>SUM(S35*R34)</f>
        <v>552761.1869252077</v>
      </c>
      <c r="V35" s="49">
        <f>SUM(T35*V34)</f>
        <v>6440468.883199999</v>
      </c>
      <c r="W35" s="35" t="str">
        <f>IF(V35&gt;U35,"MET","NOT MET")</f>
        <v>MET</v>
      </c>
    </row>
    <row r="36" spans="1:23" ht="12.75">
      <c r="A36" s="46" t="s">
        <v>401</v>
      </c>
      <c r="B36" s="47"/>
      <c r="C36" s="48"/>
      <c r="D36" s="48"/>
      <c r="E36" s="48"/>
      <c r="F36" s="48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35">
        <v>457</v>
      </c>
      <c r="R36" s="35"/>
      <c r="S36" s="35">
        <v>36</v>
      </c>
      <c r="T36" s="50">
        <f>SUM(S36/S34)</f>
        <v>0.36</v>
      </c>
      <c r="U36" s="49">
        <f>SUM(R34*S36)</f>
        <v>310928.1676454294</v>
      </c>
      <c r="V36" s="49">
        <f>SUM(T36*V34)</f>
        <v>3622763.7467999994</v>
      </c>
      <c r="W36" s="35" t="str">
        <f>IF(V36&gt;U36,"MET","NOT MET")</f>
        <v>MET</v>
      </c>
    </row>
    <row r="37" spans="1:23" ht="12.75">
      <c r="A37" s="46">
        <v>618</v>
      </c>
      <c r="B37" s="47" t="s">
        <v>387</v>
      </c>
      <c r="C37" s="48">
        <f>+'part 1'!B16</f>
        <v>18195139.08</v>
      </c>
      <c r="D37" s="48">
        <f>+'part 1'!E16</f>
        <v>162352.17</v>
      </c>
      <c r="E37" s="48">
        <v>2629821.93</v>
      </c>
      <c r="F37" s="48">
        <f>+C37-D37-E37</f>
        <v>15402964.979999997</v>
      </c>
      <c r="G37" s="49">
        <f>+'part 2 totals'!C21-'part 2 totals'!D21</f>
        <v>364072.89</v>
      </c>
      <c r="H37" s="49">
        <f>+'part 2 totals'!E21-'part 2 totals'!F21</f>
        <v>18209.18</v>
      </c>
      <c r="I37" s="49">
        <f>+'part 2 totals'!G21-'part 2 totals'!H21</f>
        <v>1630264.09</v>
      </c>
      <c r="J37" s="49">
        <f>+'part 2 totals'!I21-'part 2 totals'!J21</f>
        <v>0</v>
      </c>
      <c r="K37" s="49">
        <f>+'part 2 totals'!K21-'part 2 totals'!L21</f>
        <v>169234.19</v>
      </c>
      <c r="L37" s="49">
        <f>+'part 2 totals'!M21-'part 2 totals'!N21</f>
        <v>0</v>
      </c>
      <c r="M37" s="49">
        <f>+'part 2 totals'!O21-'part 2 totals'!P21</f>
        <v>1062671.97</v>
      </c>
      <c r="N37" s="49">
        <f>+'part 2 totals'!Q21-'part 2 totals'!R21+'part 2 totals'!S21-'part 2 totals'!T21</f>
        <v>0</v>
      </c>
      <c r="O37" s="49">
        <f>SUM(G37:N37)</f>
        <v>3244452.3200000003</v>
      </c>
      <c r="P37" s="49">
        <f>+F37-O37</f>
        <v>12158512.659999996</v>
      </c>
      <c r="Q37" s="35">
        <v>1379</v>
      </c>
      <c r="R37" s="49">
        <f>SUM(P37/Q37)</f>
        <v>8816.9054822335</v>
      </c>
      <c r="S37" s="35">
        <v>143</v>
      </c>
      <c r="T37" s="35"/>
      <c r="U37" s="49">
        <f>SUM(R37*S37)</f>
        <v>1260817.4839593905</v>
      </c>
      <c r="V37" s="49">
        <f>SUM(M37+N37+P37)</f>
        <v>13221184.629999997</v>
      </c>
      <c r="W37" s="35"/>
    </row>
    <row r="38" spans="1:23" ht="12.75">
      <c r="A38" s="46" t="s">
        <v>400</v>
      </c>
      <c r="B38" s="47"/>
      <c r="C38" s="48"/>
      <c r="D38" s="48"/>
      <c r="E38" s="48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35">
        <v>732</v>
      </c>
      <c r="R38" s="35"/>
      <c r="S38" s="35">
        <v>91</v>
      </c>
      <c r="T38" s="50">
        <f>SUM(S38/S37)</f>
        <v>0.6363636363636364</v>
      </c>
      <c r="U38" s="49">
        <f>SUM(S38*R37)</f>
        <v>802338.3988832486</v>
      </c>
      <c r="V38" s="49">
        <f>SUM(T38*V37)</f>
        <v>8413481.128181817</v>
      </c>
      <c r="W38" s="35" t="str">
        <f>IF(V38&gt;U38,"MET","NOT MET")</f>
        <v>MET</v>
      </c>
    </row>
    <row r="39" spans="1:23" ht="12.75">
      <c r="A39" s="46" t="s">
        <v>401</v>
      </c>
      <c r="B39" s="47"/>
      <c r="C39" s="48"/>
      <c r="D39" s="48"/>
      <c r="E39" s="48"/>
      <c r="F39" s="48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35">
        <v>647</v>
      </c>
      <c r="R39" s="35"/>
      <c r="S39" s="35">
        <v>52</v>
      </c>
      <c r="T39" s="50">
        <f>SUM(S39/S37)</f>
        <v>0.36363636363636365</v>
      </c>
      <c r="U39" s="49">
        <f>SUM(R37*S39)</f>
        <v>458479.085076142</v>
      </c>
      <c r="V39" s="49">
        <f>SUM(T39*V37)</f>
        <v>4807703.501818181</v>
      </c>
      <c r="W39" s="35" t="str">
        <f>IF(V39&gt;U39,"MET","NOT MET")</f>
        <v>MET</v>
      </c>
    </row>
    <row r="40" spans="1:23" ht="12.75">
      <c r="A40" s="46">
        <v>700</v>
      </c>
      <c r="B40" s="47" t="s">
        <v>29</v>
      </c>
      <c r="C40" s="48">
        <f>+'part 1'!B17</f>
        <v>21972501.8</v>
      </c>
      <c r="D40" s="48">
        <f>+'part 1'!E17</f>
        <v>786464.33</v>
      </c>
      <c r="E40" s="48">
        <v>1319401.65</v>
      </c>
      <c r="F40" s="48">
        <f>+C40-D40-E40</f>
        <v>19866635.820000004</v>
      </c>
      <c r="G40" s="49">
        <f>+'part 2 totals'!C22-'part 2 totals'!D22</f>
        <v>613920.95</v>
      </c>
      <c r="H40" s="49">
        <f>+'part 2 totals'!E22-'part 2 totals'!F22</f>
        <v>23833.21</v>
      </c>
      <c r="I40" s="49">
        <f>+'part 2 totals'!G22-'part 2 totals'!H22</f>
        <v>743754.29</v>
      </c>
      <c r="J40" s="49">
        <f>+'part 2 totals'!I22-'part 2 totals'!J22</f>
        <v>42612.8</v>
      </c>
      <c r="K40" s="49">
        <f>+'part 2 totals'!K22-'part 2 totals'!L22</f>
        <v>145083.12</v>
      </c>
      <c r="L40" s="49">
        <f>+'part 2 totals'!M22-'part 2 totals'!N22</f>
        <v>0</v>
      </c>
      <c r="M40" s="49">
        <f>+'part 2 totals'!O22-'part 2 totals'!P22</f>
        <v>0</v>
      </c>
      <c r="N40" s="49">
        <f>+'part 2 totals'!Q22-'part 2 totals'!R22+'part 2 totals'!S22-'part 2 totals'!T22</f>
        <v>1733908.9</v>
      </c>
      <c r="O40" s="49">
        <f>SUM(G40:N40)</f>
        <v>3303113.27</v>
      </c>
      <c r="P40" s="49">
        <f>+F40-O40</f>
        <v>16563522.550000004</v>
      </c>
      <c r="Q40" s="35">
        <v>2432</v>
      </c>
      <c r="R40" s="49">
        <f>SUM(P40/Q40)</f>
        <v>6810.658943256581</v>
      </c>
      <c r="S40" s="35">
        <v>296</v>
      </c>
      <c r="T40" s="35"/>
      <c r="U40" s="49">
        <f>SUM(R40*S40)</f>
        <v>2015955.0472039478</v>
      </c>
      <c r="V40" s="49">
        <f>SUM(M40+N40+P40)</f>
        <v>18297431.450000003</v>
      </c>
      <c r="W40" s="35"/>
    </row>
    <row r="41" spans="1:23" ht="12.75">
      <c r="A41" s="46" t="s">
        <v>400</v>
      </c>
      <c r="B41" s="47"/>
      <c r="C41" s="48"/>
      <c r="D41" s="48"/>
      <c r="E41" s="48"/>
      <c r="F41" s="48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35">
        <v>1386</v>
      </c>
      <c r="R41" s="35"/>
      <c r="S41" s="35">
        <v>208</v>
      </c>
      <c r="T41" s="50">
        <f>SUM(S41/S40)</f>
        <v>0.7027027027027027</v>
      </c>
      <c r="U41" s="49">
        <f>SUM(S41*R40)</f>
        <v>1416617.0601973687</v>
      </c>
      <c r="V41" s="49">
        <f>SUM(T41*V40)</f>
        <v>12857654.532432435</v>
      </c>
      <c r="W41" s="35" t="str">
        <f>IF(V41&gt;U41,"MET","NOT MET")</f>
        <v>MET</v>
      </c>
    </row>
    <row r="42" spans="1:23" ht="12.75">
      <c r="A42" s="46" t="s">
        <v>401</v>
      </c>
      <c r="B42" s="47"/>
      <c r="C42" s="48"/>
      <c r="D42" s="48"/>
      <c r="E42" s="48"/>
      <c r="F42" s="48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35">
        <v>1046</v>
      </c>
      <c r="R42" s="35"/>
      <c r="S42" s="35">
        <v>88</v>
      </c>
      <c r="T42" s="50">
        <f>SUM(S42/S40)</f>
        <v>0.2972972972972973</v>
      </c>
      <c r="U42" s="49">
        <f>SUM(R40*S42)</f>
        <v>599337.9870065791</v>
      </c>
      <c r="V42" s="49">
        <f>SUM(T42*V40)</f>
        <v>5439776.917567569</v>
      </c>
      <c r="W42" s="35" t="str">
        <f>IF(V42&gt;U42,"MET","NOT MET")</f>
        <v>MET</v>
      </c>
    </row>
    <row r="43" spans="1:23" ht="12.75">
      <c r="A43" s="46">
        <v>800</v>
      </c>
      <c r="B43" s="47" t="s">
        <v>30</v>
      </c>
      <c r="C43" s="48">
        <f>+'part 1'!B18</f>
        <v>10349363.78</v>
      </c>
      <c r="D43" s="48">
        <f>+'part 1'!E18</f>
        <v>169009.61</v>
      </c>
      <c r="E43" s="48">
        <v>2059139.49</v>
      </c>
      <c r="F43" s="48">
        <f>+C43-D43-E43</f>
        <v>8121214.68</v>
      </c>
      <c r="G43" s="49">
        <f>+'part 2 totals'!C23-'part 2 totals'!D23</f>
        <v>263831.93</v>
      </c>
      <c r="H43" s="49">
        <f>+'part 2 totals'!E23-'part 2 totals'!F23</f>
        <v>7676.8</v>
      </c>
      <c r="I43" s="49">
        <f>+'part 2 totals'!G23-'part 2 totals'!H23</f>
        <v>450326.09</v>
      </c>
      <c r="J43" s="49">
        <f>+'part 2 totals'!I23-'part 2 totals'!J23</f>
        <v>0</v>
      </c>
      <c r="K43" s="49">
        <f>+'part 2 totals'!K23-'part 2 totals'!L23</f>
        <v>102473.1</v>
      </c>
      <c r="L43" s="49">
        <f>+'part 2 totals'!M23-'part 2 totals'!N23</f>
        <v>0</v>
      </c>
      <c r="M43" s="49">
        <f>+'part 2 totals'!O23-'part 2 totals'!P23</f>
        <v>912113.1</v>
      </c>
      <c r="N43" s="49">
        <f>+'part 2 totals'!Q23-'part 2 totals'!R23+'part 2 totals'!S23-'part 2 totals'!T23</f>
        <v>146.64</v>
      </c>
      <c r="O43" s="49">
        <f>SUM(G43:N43)</f>
        <v>1736567.66</v>
      </c>
      <c r="P43" s="49">
        <f>+F43-O43</f>
        <v>6384647.02</v>
      </c>
      <c r="Q43" s="35">
        <v>994</v>
      </c>
      <c r="R43" s="49">
        <f>SUM(P43/Q43)</f>
        <v>6423.186136820925</v>
      </c>
      <c r="S43" s="35">
        <v>145</v>
      </c>
      <c r="T43" s="35"/>
      <c r="U43" s="49">
        <f>SUM(R43*S43)</f>
        <v>931361.989839034</v>
      </c>
      <c r="V43" s="49">
        <f>SUM(M43+N43+P43)</f>
        <v>7296906.76</v>
      </c>
      <c r="W43" s="35"/>
    </row>
    <row r="44" spans="1:23" ht="12.75">
      <c r="A44" s="46" t="s">
        <v>400</v>
      </c>
      <c r="B44" s="47"/>
      <c r="C44" s="48"/>
      <c r="D44" s="48"/>
      <c r="E44" s="48"/>
      <c r="F44" s="48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35">
        <v>546</v>
      </c>
      <c r="R44" s="35"/>
      <c r="S44" s="35">
        <v>104</v>
      </c>
      <c r="T44" s="50">
        <f>SUM(S44/S43)</f>
        <v>0.7172413793103448</v>
      </c>
      <c r="U44" s="49">
        <f>SUM(S44*R43)</f>
        <v>668011.3582293761</v>
      </c>
      <c r="V44" s="49">
        <f>SUM(T44*V43)</f>
        <v>5233643.469241379</v>
      </c>
      <c r="W44" s="35" t="str">
        <f>IF(V44&gt;U44,"MET","NOT MET")</f>
        <v>MET</v>
      </c>
    </row>
    <row r="45" spans="1:23" ht="12.75">
      <c r="A45" s="46" t="s">
        <v>401</v>
      </c>
      <c r="B45" s="47"/>
      <c r="C45" s="48"/>
      <c r="D45" s="48"/>
      <c r="E45" s="48"/>
      <c r="F45" s="48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35">
        <v>448</v>
      </c>
      <c r="R45" s="35"/>
      <c r="S45" s="35">
        <v>41</v>
      </c>
      <c r="T45" s="50">
        <f>SUM(S45/S43)</f>
        <v>0.2827586206896552</v>
      </c>
      <c r="U45" s="49">
        <f>SUM(R43*S45)</f>
        <v>263350.6316096579</v>
      </c>
      <c r="V45" s="49">
        <f>SUM(T45*V43)</f>
        <v>2063263.2907586207</v>
      </c>
      <c r="W45" s="35" t="str">
        <f>IF(V45&gt;U45,"MET","NOT MET")</f>
        <v>MET</v>
      </c>
    </row>
    <row r="46" spans="1:23" ht="12.75">
      <c r="A46" s="46">
        <v>900</v>
      </c>
      <c r="B46" s="47" t="s">
        <v>31</v>
      </c>
      <c r="C46" s="48">
        <f>+'part 1'!B19</f>
        <v>5351327.37</v>
      </c>
      <c r="D46" s="48">
        <f>+'part 1'!E19</f>
        <v>375519.33</v>
      </c>
      <c r="E46" s="48">
        <v>763963.24</v>
      </c>
      <c r="F46" s="48">
        <f>+C46-D46-E46</f>
        <v>4211844.8</v>
      </c>
      <c r="G46" s="49">
        <f>+'part 2 totals'!C24-'part 2 totals'!D24</f>
        <v>116756.11</v>
      </c>
      <c r="H46" s="49">
        <f>+'part 2 totals'!E24-'part 2 totals'!F24</f>
        <v>4454.65</v>
      </c>
      <c r="I46" s="49">
        <f>+'part 2 totals'!G24-'part 2 totals'!H24</f>
        <v>160006.53</v>
      </c>
      <c r="J46" s="49">
        <f>+'part 2 totals'!I24-'part 2 totals'!J24</f>
        <v>0</v>
      </c>
      <c r="K46" s="49">
        <f>+'part 2 totals'!K24-'part 2 totals'!L24</f>
        <v>16806.77</v>
      </c>
      <c r="L46" s="49">
        <f>+'part 2 totals'!M24-'part 2 totals'!N24</f>
        <v>0</v>
      </c>
      <c r="M46" s="49">
        <f>+'part 2 totals'!O24-'part 2 totals'!P24</f>
        <v>353814.25</v>
      </c>
      <c r="N46" s="49">
        <f>+'part 2 totals'!Q24-'part 2 totals'!R24+'part 2 totals'!S24-'part 2 totals'!T24</f>
        <v>0</v>
      </c>
      <c r="O46" s="49">
        <f>SUM(G46:N46)</f>
        <v>651838.31</v>
      </c>
      <c r="P46" s="49">
        <f>+F46-O46</f>
        <v>3560006.4899999998</v>
      </c>
      <c r="Q46" s="35">
        <v>485</v>
      </c>
      <c r="R46" s="49">
        <f>SUM(P46/Q46)</f>
        <v>7340.219567010309</v>
      </c>
      <c r="S46" s="35">
        <v>112</v>
      </c>
      <c r="T46" s="35"/>
      <c r="U46" s="49">
        <f>SUM(R46*S46)</f>
        <v>822104.5915051546</v>
      </c>
      <c r="V46" s="49">
        <f>SUM(M46+N46+P46)</f>
        <v>3913820.7399999998</v>
      </c>
      <c r="W46" s="35"/>
    </row>
    <row r="47" spans="1:23" ht="12.75">
      <c r="A47" s="46" t="s">
        <v>400</v>
      </c>
      <c r="B47" s="47"/>
      <c r="C47" s="48"/>
      <c r="D47" s="48"/>
      <c r="E47" s="48"/>
      <c r="F47" s="4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35">
        <v>300</v>
      </c>
      <c r="R47" s="35"/>
      <c r="S47" s="35">
        <v>86</v>
      </c>
      <c r="T47" s="50">
        <f>SUM(S47/S46)</f>
        <v>0.7678571428571429</v>
      </c>
      <c r="U47" s="49">
        <f>SUM(S47*R46)</f>
        <v>631258.8827628866</v>
      </c>
      <c r="V47" s="49">
        <f>SUM(T47*V46)</f>
        <v>3005255.2110714284</v>
      </c>
      <c r="W47" s="35" t="str">
        <f>IF(V47&gt;U47,"MET","NOT MET")</f>
        <v>MET</v>
      </c>
    </row>
    <row r="48" spans="1:23" ht="12.75">
      <c r="A48" s="46" t="s">
        <v>401</v>
      </c>
      <c r="B48" s="47"/>
      <c r="C48" s="48"/>
      <c r="D48" s="48"/>
      <c r="E48" s="48"/>
      <c r="F48" s="48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35">
        <v>185</v>
      </c>
      <c r="R48" s="35"/>
      <c r="S48" s="35">
        <v>26</v>
      </c>
      <c r="T48" s="50">
        <f>SUM(S48/S46)</f>
        <v>0.23214285714285715</v>
      </c>
      <c r="U48" s="49">
        <f>SUM(R46*S48)</f>
        <v>190845.70874226803</v>
      </c>
      <c r="V48" s="49">
        <f>SUM(T48*V46)</f>
        <v>908565.5289285714</v>
      </c>
      <c r="W48" s="35" t="str">
        <f>IF(V48&gt;U48,"MET","NOT MET")</f>
        <v>MET</v>
      </c>
    </row>
    <row r="49" spans="1:23" ht="12.75">
      <c r="A49" s="46">
        <v>920</v>
      </c>
      <c r="B49" s="47" t="s">
        <v>96</v>
      </c>
      <c r="C49" s="48">
        <f>+'part 1'!B20</f>
        <v>17706543.53</v>
      </c>
      <c r="D49" s="48">
        <f>+'part 1'!E20</f>
        <v>862851.57</v>
      </c>
      <c r="E49" s="48">
        <v>2107469.67</v>
      </c>
      <c r="F49" s="48">
        <f>+C49-D49-E49</f>
        <v>14736222.290000001</v>
      </c>
      <c r="G49" s="49">
        <f>+'part 2 totals'!C25-'part 2 totals'!D25</f>
        <v>371768.57</v>
      </c>
      <c r="H49" s="49">
        <f>+'part 2 totals'!E25-'part 2 totals'!F25</f>
        <v>5473.57</v>
      </c>
      <c r="I49" s="49">
        <f>+'part 2 totals'!G25-'part 2 totals'!H25</f>
        <v>412692.33999999997</v>
      </c>
      <c r="J49" s="49">
        <f>+'part 2 totals'!I25-'part 2 totals'!J25</f>
        <v>3692</v>
      </c>
      <c r="K49" s="49">
        <f>+'part 2 totals'!K25-'part 2 totals'!L25</f>
        <v>115356.6</v>
      </c>
      <c r="L49" s="49">
        <f>+'part 2 totals'!M25-'part 2 totals'!N25</f>
        <v>0</v>
      </c>
      <c r="M49" s="49">
        <f>+'part 2 totals'!O25-'part 2 totals'!P25</f>
        <v>1301480.38</v>
      </c>
      <c r="N49" s="49">
        <f>+'part 2 totals'!Q25-'part 2 totals'!R25+'part 2 totals'!S25-'part 2 totals'!T25</f>
        <v>0</v>
      </c>
      <c r="O49" s="49">
        <f>SUM(G49:N49)</f>
        <v>2210463.46</v>
      </c>
      <c r="P49" s="49">
        <f>+F49-O49</f>
        <v>12525758.830000002</v>
      </c>
      <c r="Q49" s="35">
        <v>1779</v>
      </c>
      <c r="R49" s="49">
        <f>SUM(P49/Q49)</f>
        <v>7040.89872400225</v>
      </c>
      <c r="S49" s="35">
        <v>303</v>
      </c>
      <c r="T49" s="35"/>
      <c r="U49" s="49">
        <f>SUM(R49*S49)</f>
        <v>2133392.313372682</v>
      </c>
      <c r="V49" s="49">
        <f>SUM(M49+N49+P49)</f>
        <v>13827239.21</v>
      </c>
      <c r="W49" s="35"/>
    </row>
    <row r="50" spans="1:23" ht="12.75">
      <c r="A50" s="46" t="s">
        <v>400</v>
      </c>
      <c r="B50" s="47"/>
      <c r="C50" s="48"/>
      <c r="D50" s="48"/>
      <c r="E50" s="48"/>
      <c r="F50" s="48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35">
        <v>1042</v>
      </c>
      <c r="R50" s="35"/>
      <c r="S50" s="35">
        <v>196</v>
      </c>
      <c r="T50" s="50">
        <f>SUM(S50/S49)</f>
        <v>0.6468646864686468</v>
      </c>
      <c r="U50" s="49">
        <f>SUM(S50*R49)</f>
        <v>1380016.1499044409</v>
      </c>
      <c r="V50" s="49">
        <f>SUM(T50*V49)</f>
        <v>8944352.75630363</v>
      </c>
      <c r="W50" s="35" t="str">
        <f>IF(V50&gt;U50,"MET","NOT MET")</f>
        <v>MET</v>
      </c>
    </row>
    <row r="51" spans="1:23" ht="12.75">
      <c r="A51" s="46" t="s">
        <v>401</v>
      </c>
      <c r="B51" s="47"/>
      <c r="C51" s="48"/>
      <c r="D51" s="48"/>
      <c r="E51" s="48"/>
      <c r="F51" s="48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35">
        <v>737</v>
      </c>
      <c r="R51" s="35"/>
      <c r="S51" s="35">
        <v>107</v>
      </c>
      <c r="T51" s="50">
        <f>SUM(S51/S49)</f>
        <v>0.35313531353135313</v>
      </c>
      <c r="U51" s="49">
        <f>SUM(R49*S51)</f>
        <v>753376.1634682408</v>
      </c>
      <c r="V51" s="49">
        <f>SUM(T51*V49)</f>
        <v>4882886.45369637</v>
      </c>
      <c r="W51" s="35" t="str">
        <f>IF(V51&gt;U51,"MET","NOT MET")</f>
        <v>MET</v>
      </c>
    </row>
    <row r="52" spans="1:23" ht="12.75">
      <c r="A52" s="46">
        <v>921</v>
      </c>
      <c r="B52" s="47" t="s">
        <v>97</v>
      </c>
      <c r="C52" s="48">
        <f>+'part 1'!B21</f>
        <v>8858562.84</v>
      </c>
      <c r="D52" s="48">
        <f>+'part 1'!E21</f>
        <v>200753.6</v>
      </c>
      <c r="E52" s="48">
        <v>1959242.39</v>
      </c>
      <c r="F52" s="48">
        <f>+C52-D52-E52</f>
        <v>6698566.850000001</v>
      </c>
      <c r="G52" s="49">
        <f>+'part 2 totals'!C26-'part 2 totals'!D26</f>
        <v>141679.98</v>
      </c>
      <c r="H52" s="49">
        <f>+'part 2 totals'!E26-'part 2 totals'!F26</f>
        <v>0</v>
      </c>
      <c r="I52" s="49">
        <f>+'part 2 totals'!G26-'part 2 totals'!H26</f>
        <v>466112.1</v>
      </c>
      <c r="J52" s="49">
        <f>+'part 2 totals'!I26-'part 2 totals'!J26</f>
        <v>0</v>
      </c>
      <c r="K52" s="49">
        <f>+'part 2 totals'!K26-'part 2 totals'!L26</f>
        <v>115333.12</v>
      </c>
      <c r="L52" s="49">
        <f>+'part 2 totals'!M26-'part 2 totals'!N26</f>
        <v>0</v>
      </c>
      <c r="M52" s="49">
        <f>+'part 2 totals'!O26-'part 2 totals'!P26</f>
        <v>524571.95</v>
      </c>
      <c r="N52" s="49">
        <f>+'part 2 totals'!Q26-'part 2 totals'!R26+'part 2 totals'!S26-'part 2 totals'!T26</f>
        <v>171.64</v>
      </c>
      <c r="O52" s="49">
        <f>SUM(G52:N52)</f>
        <v>1247868.7899999998</v>
      </c>
      <c r="P52" s="49">
        <f>+F52-O52</f>
        <v>5450698.0600000005</v>
      </c>
      <c r="Q52" s="35">
        <v>690</v>
      </c>
      <c r="R52" s="49">
        <f>SUM(P52/Q52)</f>
        <v>7899.562405797103</v>
      </c>
      <c r="S52" s="35">
        <v>108</v>
      </c>
      <c r="T52" s="35"/>
      <c r="U52" s="49">
        <f>SUM(R52*S52)</f>
        <v>853152.7398260871</v>
      </c>
      <c r="V52" s="49">
        <f>SUM(M52+N52+P52)</f>
        <v>5975441.65</v>
      </c>
      <c r="W52" s="35"/>
    </row>
    <row r="53" spans="1:23" ht="12.75">
      <c r="A53" s="46" t="s">
        <v>400</v>
      </c>
      <c r="B53" s="47"/>
      <c r="C53" s="48"/>
      <c r="D53" s="48"/>
      <c r="E53" s="48"/>
      <c r="F53" s="48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35">
        <v>382</v>
      </c>
      <c r="R53" s="35"/>
      <c r="S53" s="35">
        <v>70</v>
      </c>
      <c r="T53" s="50">
        <f>SUM(S53/S52)</f>
        <v>0.6481481481481481</v>
      </c>
      <c r="U53" s="49">
        <f>SUM(S53*R52)</f>
        <v>552969.3684057972</v>
      </c>
      <c r="V53" s="49">
        <f>SUM(T53*V52)</f>
        <v>3872971.439814815</v>
      </c>
      <c r="W53" s="35" t="str">
        <f>IF(V53&gt;U53,"MET","NOT MET")</f>
        <v>MET</v>
      </c>
    </row>
    <row r="54" spans="1:23" ht="12.75">
      <c r="A54" s="46" t="s">
        <v>401</v>
      </c>
      <c r="B54" s="47"/>
      <c r="C54" s="48"/>
      <c r="D54" s="48"/>
      <c r="E54" s="48"/>
      <c r="F54" s="48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35">
        <v>308</v>
      </c>
      <c r="R54" s="35"/>
      <c r="S54" s="35">
        <v>38</v>
      </c>
      <c r="T54" s="50">
        <f>SUM(S54/S52)</f>
        <v>0.35185185185185186</v>
      </c>
      <c r="U54" s="49">
        <f>SUM(R52*S54)</f>
        <v>300183.3714202899</v>
      </c>
      <c r="V54" s="49">
        <f>SUM(T54*V52)</f>
        <v>2102470.2101851855</v>
      </c>
      <c r="W54" s="35" t="str">
        <f>IF(V54&gt;U54,"MET","NOT MET")</f>
        <v>MET</v>
      </c>
    </row>
    <row r="55" spans="1:23" ht="12.75">
      <c r="A55" s="46">
        <v>1000</v>
      </c>
      <c r="B55" s="47" t="s">
        <v>32</v>
      </c>
      <c r="C55" s="48">
        <f>+'part 1'!B22</f>
        <v>16312657.11</v>
      </c>
      <c r="D55" s="48">
        <f>+'part 1'!E22</f>
        <v>474413.24</v>
      </c>
      <c r="E55" s="48">
        <v>1389834.09</v>
      </c>
      <c r="F55" s="48">
        <f>+C55-D55-E55</f>
        <v>14448409.78</v>
      </c>
      <c r="G55" s="49">
        <f>+'part 2 totals'!C27-'part 2 totals'!D27</f>
        <v>333211.09</v>
      </c>
      <c r="H55" s="49">
        <f>+'part 2 totals'!E27-'part 2 totals'!F27</f>
        <v>16425.38</v>
      </c>
      <c r="I55" s="49">
        <f>+'part 2 totals'!G27-'part 2 totals'!H27</f>
        <v>687388.46</v>
      </c>
      <c r="J55" s="49">
        <f>+'part 2 totals'!I27-'part 2 totals'!J27</f>
        <v>0</v>
      </c>
      <c r="K55" s="49">
        <f>+'part 2 totals'!K27-'part 2 totals'!L27</f>
        <v>84811.18</v>
      </c>
      <c r="L55" s="49">
        <f>+'part 2 totals'!M27-'part 2 totals'!N27</f>
        <v>0</v>
      </c>
      <c r="M55" s="49">
        <f>+'part 2 totals'!O27-'part 2 totals'!P27</f>
        <v>1197705.55</v>
      </c>
      <c r="N55" s="49">
        <f>+'part 2 totals'!Q27-'part 2 totals'!R27+'part 2 totals'!S27-'part 2 totals'!T27</f>
        <v>20567.48</v>
      </c>
      <c r="O55" s="49">
        <f>SUM(G55:N55)</f>
        <v>2340109.14</v>
      </c>
      <c r="P55" s="49">
        <f>+F55-O55</f>
        <v>12108300.639999999</v>
      </c>
      <c r="Q55" s="35">
        <v>1337</v>
      </c>
      <c r="R55" s="49">
        <f>SUM(P55/Q55)</f>
        <v>9056.320598354525</v>
      </c>
      <c r="S55" s="35">
        <v>251</v>
      </c>
      <c r="T55" s="35"/>
      <c r="U55" s="49">
        <f>SUM(R55*S55)</f>
        <v>2273136.4701869856</v>
      </c>
      <c r="V55" s="49">
        <f>SUM(M55+N55+P55)</f>
        <v>13326573.669999998</v>
      </c>
      <c r="W55" s="35"/>
    </row>
    <row r="56" spans="1:23" ht="12.75">
      <c r="A56" s="46" t="s">
        <v>400</v>
      </c>
      <c r="B56" s="47"/>
      <c r="C56" s="48"/>
      <c r="D56" s="48"/>
      <c r="E56" s="48"/>
      <c r="F56" s="48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35">
        <v>808</v>
      </c>
      <c r="R56" s="35"/>
      <c r="S56" s="35">
        <v>186</v>
      </c>
      <c r="T56" s="50">
        <f>SUM(S56/S55)</f>
        <v>0.7410358565737052</v>
      </c>
      <c r="U56" s="49">
        <f>SUM(S56*R55)</f>
        <v>1684475.6312939415</v>
      </c>
      <c r="V56" s="49">
        <f>SUM(T56*V55)</f>
        <v>9875468.934741035</v>
      </c>
      <c r="W56" s="35" t="str">
        <f>IF(V56&gt;U56,"MET","NOT MET")</f>
        <v>MET</v>
      </c>
    </row>
    <row r="57" spans="1:23" ht="12.75">
      <c r="A57" s="46" t="s">
        <v>401</v>
      </c>
      <c r="B57" s="47"/>
      <c r="C57" s="48"/>
      <c r="D57" s="48"/>
      <c r="E57" s="48"/>
      <c r="F57" s="48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35">
        <v>529</v>
      </c>
      <c r="R57" s="35"/>
      <c r="S57" s="35">
        <v>65</v>
      </c>
      <c r="T57" s="50">
        <f>SUM(S57/S55)</f>
        <v>0.2589641434262948</v>
      </c>
      <c r="U57" s="49">
        <f>SUM(R55*S57)</f>
        <v>588660.8388930442</v>
      </c>
      <c r="V57" s="49">
        <f>SUM(T57*V55)</f>
        <v>3451104.7352589634</v>
      </c>
      <c r="W57" s="35" t="str">
        <f>IF(V57&gt;U57,"MET","NOT MET")</f>
        <v>MET</v>
      </c>
    </row>
    <row r="58" spans="1:23" ht="12.75">
      <c r="A58" s="46">
        <v>1100</v>
      </c>
      <c r="B58" s="47" t="s">
        <v>33</v>
      </c>
      <c r="C58" s="48">
        <f>+'part 1'!B23</f>
        <v>18027656.89</v>
      </c>
      <c r="D58" s="48">
        <f>+'part 1'!E23</f>
        <v>1152000.43</v>
      </c>
      <c r="E58" s="48">
        <v>1377032.31</v>
      </c>
      <c r="F58" s="48">
        <f>+C58-D58-E58</f>
        <v>15498624.15</v>
      </c>
      <c r="G58" s="49">
        <f>+'part 2 totals'!C28-'part 2 totals'!D28</f>
        <v>359293.31</v>
      </c>
      <c r="H58" s="49">
        <f>+'part 2 totals'!E28-'part 2 totals'!F28</f>
        <v>9725.33</v>
      </c>
      <c r="I58" s="49">
        <f>+'part 2 totals'!G28-'part 2 totals'!H28</f>
        <v>855180.94</v>
      </c>
      <c r="J58" s="49">
        <f>+'part 2 totals'!I28-'part 2 totals'!J28</f>
        <v>0</v>
      </c>
      <c r="K58" s="49">
        <f>+'part 2 totals'!K28-'part 2 totals'!L28</f>
        <v>83963.95</v>
      </c>
      <c r="L58" s="49">
        <f>+'part 2 totals'!M28-'part 2 totals'!N28</f>
        <v>0</v>
      </c>
      <c r="M58" s="49">
        <f>+'part 2 totals'!O28-'part 2 totals'!P28</f>
        <v>819817.24</v>
      </c>
      <c r="N58" s="49">
        <f>+'part 2 totals'!Q28-'part 2 totals'!R28+'part 2 totals'!S28-'part 2 totals'!T28</f>
        <v>0</v>
      </c>
      <c r="O58" s="49">
        <f>SUM(G58:N58)</f>
        <v>2127980.77</v>
      </c>
      <c r="P58" s="49">
        <f>+F58-O58</f>
        <v>13370643.38</v>
      </c>
      <c r="Q58" s="35">
        <v>1499</v>
      </c>
      <c r="R58" s="49">
        <f>SUM(P58/Q58)</f>
        <v>8919.708725817212</v>
      </c>
      <c r="S58" s="35">
        <v>170</v>
      </c>
      <c r="T58" s="35"/>
      <c r="U58" s="49">
        <f>SUM(R58*S58)</f>
        <v>1516350.4833889261</v>
      </c>
      <c r="V58" s="49">
        <f>SUM(M58+N58+P58)</f>
        <v>14190460.620000001</v>
      </c>
      <c r="W58" s="35"/>
    </row>
    <row r="59" spans="1:23" ht="12.75">
      <c r="A59" s="46" t="s">
        <v>400</v>
      </c>
      <c r="B59" s="47"/>
      <c r="C59" s="48"/>
      <c r="D59" s="48"/>
      <c r="E59" s="48"/>
      <c r="F59" s="48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35">
        <v>831</v>
      </c>
      <c r="R59" s="35"/>
      <c r="S59" s="35">
        <v>117</v>
      </c>
      <c r="T59" s="50">
        <f>SUM(S59/S58)</f>
        <v>0.6882352941176471</v>
      </c>
      <c r="U59" s="49">
        <f>SUM(S59*R58)</f>
        <v>1043605.9209206138</v>
      </c>
      <c r="V59" s="49">
        <f>SUM(T59*V58)</f>
        <v>9766375.83847059</v>
      </c>
      <c r="W59" s="35" t="str">
        <f>IF(V59&gt;U59,"MET","NOT MET")</f>
        <v>MET</v>
      </c>
    </row>
    <row r="60" spans="1:23" ht="12.75">
      <c r="A60" s="46" t="s">
        <v>401</v>
      </c>
      <c r="B60" s="47"/>
      <c r="C60" s="48"/>
      <c r="D60" s="48"/>
      <c r="E60" s="48"/>
      <c r="F60" s="48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35">
        <v>668</v>
      </c>
      <c r="R60" s="35"/>
      <c r="S60" s="35">
        <v>53</v>
      </c>
      <c r="T60" s="50">
        <f>SUM(S60/S58)</f>
        <v>0.31176470588235294</v>
      </c>
      <c r="U60" s="49">
        <f>SUM(R58*S60)</f>
        <v>472744.5624683123</v>
      </c>
      <c r="V60" s="49">
        <f>SUM(T60*V58)</f>
        <v>4424084.781529412</v>
      </c>
      <c r="W60" s="35" t="str">
        <f>IF(V60&gt;U60,"MET","NOT MET")</f>
        <v>MET</v>
      </c>
    </row>
    <row r="61" spans="1:23" ht="12.75">
      <c r="A61" s="46">
        <v>1211</v>
      </c>
      <c r="B61" s="47" t="s">
        <v>98</v>
      </c>
      <c r="C61" s="48">
        <f>+'part 1'!B24</f>
        <v>9734761.7</v>
      </c>
      <c r="D61" s="48">
        <f>+'part 1'!E24</f>
        <v>1333863.58</v>
      </c>
      <c r="E61" s="48">
        <v>667631.7</v>
      </c>
      <c r="F61" s="48">
        <f>+C61-D61-E61</f>
        <v>7733266.419999999</v>
      </c>
      <c r="G61" s="49">
        <f>+'part 2 totals'!C29-'part 2 totals'!D29</f>
        <v>194548.22</v>
      </c>
      <c r="H61" s="49">
        <f>+'part 2 totals'!E29-'part 2 totals'!F29</f>
        <v>9617.67</v>
      </c>
      <c r="I61" s="49">
        <f>+'part 2 totals'!G29-'part 2 totals'!H29</f>
        <v>150655.24</v>
      </c>
      <c r="J61" s="49">
        <f>+'part 2 totals'!I29-'part 2 totals'!J29</f>
        <v>0</v>
      </c>
      <c r="K61" s="49">
        <f>+'part 2 totals'!K29-'part 2 totals'!L29</f>
        <v>42603.36</v>
      </c>
      <c r="L61" s="49">
        <f>+'part 2 totals'!M29-'part 2 totals'!N29</f>
        <v>0</v>
      </c>
      <c r="M61" s="49">
        <f>+'part 2 totals'!O29-'part 2 totals'!P29</f>
        <v>706807.46</v>
      </c>
      <c r="N61" s="49">
        <f>+'part 2 totals'!Q29-'part 2 totals'!R29+'part 2 totals'!S29-'part 2 totals'!T29</f>
        <v>0</v>
      </c>
      <c r="O61" s="49">
        <f>SUM(G61:N61)</f>
        <v>1104231.95</v>
      </c>
      <c r="P61" s="49">
        <f>+F61-O61</f>
        <v>6629034.469999999</v>
      </c>
      <c r="Q61" s="35">
        <v>941</v>
      </c>
      <c r="R61" s="49">
        <f>SUM(P61/Q61)</f>
        <v>7044.669999999999</v>
      </c>
      <c r="S61" s="35">
        <v>135</v>
      </c>
      <c r="T61" s="35"/>
      <c r="U61" s="49">
        <f>SUM(R61*S61)</f>
        <v>951030.4499999998</v>
      </c>
      <c r="V61" s="49">
        <f>SUM(M61+N61+P61)</f>
        <v>7335841.929999999</v>
      </c>
      <c r="W61" s="35"/>
    </row>
    <row r="62" spans="1:23" ht="12.75">
      <c r="A62" s="46" t="s">
        <v>400</v>
      </c>
      <c r="B62" s="47"/>
      <c r="C62" s="48"/>
      <c r="D62" s="48"/>
      <c r="E62" s="48"/>
      <c r="F62" s="48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35">
        <v>521</v>
      </c>
      <c r="R62" s="35"/>
      <c r="S62" s="35">
        <v>87</v>
      </c>
      <c r="T62" s="50">
        <f>SUM(S62/S61)</f>
        <v>0.6444444444444445</v>
      </c>
      <c r="U62" s="49">
        <f>SUM(S62*R61)</f>
        <v>612886.2899999999</v>
      </c>
      <c r="V62" s="49">
        <f>SUM(T62*V61)</f>
        <v>4727542.577111111</v>
      </c>
      <c r="W62" s="35" t="str">
        <f>IF(V62&gt;U62,"MET","NOT MET")</f>
        <v>MET</v>
      </c>
    </row>
    <row r="63" spans="1:23" ht="12.75">
      <c r="A63" s="46" t="s">
        <v>401</v>
      </c>
      <c r="B63" s="47"/>
      <c r="C63" s="48"/>
      <c r="D63" s="48"/>
      <c r="E63" s="48"/>
      <c r="F63" s="48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35">
        <v>420</v>
      </c>
      <c r="R63" s="35"/>
      <c r="S63" s="35">
        <v>48</v>
      </c>
      <c r="T63" s="50">
        <f>SUM(S63/S61)</f>
        <v>0.35555555555555557</v>
      </c>
      <c r="U63" s="49">
        <f>SUM(R61*S63)</f>
        <v>338144.16</v>
      </c>
      <c r="V63" s="49">
        <f>SUM(T63*V61)</f>
        <v>2608299.3528888887</v>
      </c>
      <c r="W63" s="35" t="str">
        <f>IF(V63&gt;U63,"MET","NOT MET")</f>
        <v>MET</v>
      </c>
    </row>
    <row r="64" spans="1:23" ht="12.75">
      <c r="A64" s="46">
        <v>1212</v>
      </c>
      <c r="B64" s="47" t="s">
        <v>34</v>
      </c>
      <c r="C64" s="48">
        <f>+'part 1'!B25</f>
        <v>27933885.71</v>
      </c>
      <c r="D64" s="48">
        <f>+'part 1'!E25</f>
        <v>2354556.33</v>
      </c>
      <c r="E64" s="48">
        <v>7635152.03</v>
      </c>
      <c r="F64" s="48">
        <f>+C64-D64-E64</f>
        <v>17944177.35</v>
      </c>
      <c r="G64" s="49">
        <f>+'part 2 totals'!C30-'part 2 totals'!D30</f>
        <v>449504.98</v>
      </c>
      <c r="H64" s="49">
        <f>+'part 2 totals'!E30-'part 2 totals'!F30</f>
        <v>45168.01</v>
      </c>
      <c r="I64" s="49">
        <f>+'part 2 totals'!G30-'part 2 totals'!H30</f>
        <v>877625.26</v>
      </c>
      <c r="J64" s="49">
        <f>+'part 2 totals'!I30-'part 2 totals'!J30</f>
        <v>0</v>
      </c>
      <c r="K64" s="49">
        <f>+'part 2 totals'!K30-'part 2 totals'!L30</f>
        <v>154575.86</v>
      </c>
      <c r="L64" s="49">
        <f>+'part 2 totals'!M30-'part 2 totals'!N30</f>
        <v>0</v>
      </c>
      <c r="M64" s="49">
        <f>+'part 2 totals'!O30-'part 2 totals'!P30</f>
        <v>1027203.55</v>
      </c>
      <c r="N64" s="49">
        <f>+'part 2 totals'!Q30-'part 2 totals'!R30+'part 2 totals'!S30-'part 2 totals'!T30</f>
        <v>7792</v>
      </c>
      <c r="O64" s="49">
        <f>SUM(G64:N64)</f>
        <v>2561869.66</v>
      </c>
      <c r="P64" s="49">
        <f>+F64-O64</f>
        <v>15382307.690000001</v>
      </c>
      <c r="Q64" s="35">
        <v>1902</v>
      </c>
      <c r="R64" s="49">
        <f>SUM(P64/Q64)</f>
        <v>8087.438322818087</v>
      </c>
      <c r="S64" s="35">
        <v>227</v>
      </c>
      <c r="T64" s="35"/>
      <c r="U64" s="49">
        <f>SUM(R64*S64)</f>
        <v>1835848.4992797058</v>
      </c>
      <c r="V64" s="49">
        <f>SUM(M64+N64+P64)</f>
        <v>16417303.240000002</v>
      </c>
      <c r="W64" s="35"/>
    </row>
    <row r="65" spans="1:23" ht="12.75">
      <c r="A65" s="46" t="s">
        <v>400</v>
      </c>
      <c r="B65" s="47"/>
      <c r="C65" s="48"/>
      <c r="D65" s="48"/>
      <c r="E65" s="48"/>
      <c r="F65" s="4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35">
        <v>1071</v>
      </c>
      <c r="R65" s="35"/>
      <c r="S65" s="35">
        <v>153</v>
      </c>
      <c r="T65" s="50">
        <f>SUM(S65/S64)</f>
        <v>0.6740088105726872</v>
      </c>
      <c r="U65" s="49">
        <f>SUM(S65*R64)</f>
        <v>1237378.0633911672</v>
      </c>
      <c r="V65" s="49">
        <f>SUM(T65*V64)</f>
        <v>11065407.029603526</v>
      </c>
      <c r="W65" s="35" t="str">
        <f>IF(V65&gt;U65,"MET","NOT MET")</f>
        <v>MET</v>
      </c>
    </row>
    <row r="66" spans="1:23" ht="12.75">
      <c r="A66" s="46" t="s">
        <v>401</v>
      </c>
      <c r="B66" s="47"/>
      <c r="C66" s="48"/>
      <c r="D66" s="48"/>
      <c r="E66" s="48"/>
      <c r="F66" s="48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35">
        <v>831</v>
      </c>
      <c r="R66" s="35"/>
      <c r="S66" s="35">
        <v>74</v>
      </c>
      <c r="T66" s="50">
        <f>SUM(S66/S64)</f>
        <v>0.32599118942731276</v>
      </c>
      <c r="U66" s="49">
        <f>SUM(R64*S66)</f>
        <v>598470.4358885384</v>
      </c>
      <c r="V66" s="49">
        <f>SUM(T66*V64)</f>
        <v>5351896.210396476</v>
      </c>
      <c r="W66" s="35" t="str">
        <f>IF(V66&gt;U66,"MET","NOT MET")</f>
        <v>MET</v>
      </c>
    </row>
    <row r="67" spans="1:23" ht="12.75">
      <c r="A67" s="46">
        <v>1321</v>
      </c>
      <c r="B67" s="47" t="s">
        <v>402</v>
      </c>
      <c r="C67" s="48">
        <v>35098638.09</v>
      </c>
      <c r="D67" s="48">
        <v>811399.35</v>
      </c>
      <c r="E67" s="48">
        <v>5346103.42</v>
      </c>
      <c r="F67" s="48">
        <f>+C67-D67-E67</f>
        <v>28941135.32</v>
      </c>
      <c r="G67" s="49">
        <v>762712.95</v>
      </c>
      <c r="H67" s="49">
        <v>53390.6</v>
      </c>
      <c r="I67" s="49">
        <v>1467599.11</v>
      </c>
      <c r="J67" s="49">
        <f>+'part 2 totals'!I32-'part 2 totals'!J32</f>
        <v>0</v>
      </c>
      <c r="K67" s="49">
        <v>254833.99</v>
      </c>
      <c r="L67" s="49">
        <f>+'part 2 totals'!M32-'part 2 totals'!N32</f>
        <v>0</v>
      </c>
      <c r="M67" s="49">
        <v>1747004.61</v>
      </c>
      <c r="N67" s="49">
        <v>2450</v>
      </c>
      <c r="O67" s="49">
        <f>SUM(G67:N67)</f>
        <v>4287991.260000001</v>
      </c>
      <c r="P67" s="49">
        <f>+F67-O67</f>
        <v>24653144.06</v>
      </c>
      <c r="Q67" s="35">
        <v>3192</v>
      </c>
      <c r="R67" s="49">
        <f>SUM(P67/Q67)</f>
        <v>7723.416058897243</v>
      </c>
      <c r="S67" s="35">
        <v>336</v>
      </c>
      <c r="T67" s="35"/>
      <c r="U67" s="49">
        <f>SUM(R67*S67)</f>
        <v>2595067.7957894737</v>
      </c>
      <c r="V67" s="49">
        <f>SUM(M67+N67+P67)</f>
        <v>26402598.669999998</v>
      </c>
      <c r="W67" s="35"/>
    </row>
    <row r="68" spans="1:23" ht="12.75">
      <c r="A68" s="46" t="s">
        <v>400</v>
      </c>
      <c r="B68" s="47"/>
      <c r="C68" s="48"/>
      <c r="D68" s="48"/>
      <c r="E68" s="48"/>
      <c r="F68" s="4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35">
        <v>1808</v>
      </c>
      <c r="R68" s="35"/>
      <c r="S68" s="35">
        <v>209</v>
      </c>
      <c r="T68" s="50">
        <f>SUM(S68/S67)</f>
        <v>0.6220238095238095</v>
      </c>
      <c r="U68" s="49">
        <f>SUM(S68*R67)</f>
        <v>1614193.9563095237</v>
      </c>
      <c r="V68" s="49">
        <f>SUM(T68*V67)</f>
        <v>16423045.006041666</v>
      </c>
      <c r="W68" s="35" t="str">
        <f>IF(V68&gt;U68,"MET","NOT MET")</f>
        <v>MET</v>
      </c>
    </row>
    <row r="69" spans="1:23" ht="12.75">
      <c r="A69" s="46" t="s">
        <v>401</v>
      </c>
      <c r="B69" s="47"/>
      <c r="C69" s="48"/>
      <c r="D69" s="48"/>
      <c r="E69" s="48"/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35">
        <v>1384</v>
      </c>
      <c r="R69" s="35"/>
      <c r="S69" s="35">
        <v>127</v>
      </c>
      <c r="T69" s="50">
        <f>SUM(S69/S67)</f>
        <v>0.37797619047619047</v>
      </c>
      <c r="U69" s="49">
        <f>SUM(R67*S69)</f>
        <v>980873.8394799498</v>
      </c>
      <c r="V69" s="49">
        <f>SUM(T69*V67)</f>
        <v>9979553.663958332</v>
      </c>
      <c r="W69" s="35" t="str">
        <f>IF(V69&gt;U69,"MET","NOT MET")</f>
        <v>MET</v>
      </c>
    </row>
    <row r="70" spans="1:23" ht="12.75">
      <c r="A70" s="46">
        <v>1400</v>
      </c>
      <c r="B70" s="47" t="s">
        <v>36</v>
      </c>
      <c r="C70" s="48">
        <f>+'part 1'!B28</f>
        <v>17336601.98</v>
      </c>
      <c r="D70" s="48">
        <f>+'part 1'!E28</f>
        <v>649375.1</v>
      </c>
      <c r="E70" s="48">
        <v>1245525.77</v>
      </c>
      <c r="F70" s="48">
        <f>+C70-D70-E70</f>
        <v>15441701.110000001</v>
      </c>
      <c r="G70" s="49">
        <f>+'part 2 totals'!C33-'part 2 totals'!D33</f>
        <v>553060.18</v>
      </c>
      <c r="H70" s="49">
        <f>+'part 2 totals'!E33-'part 2 totals'!F33</f>
        <v>49828.43</v>
      </c>
      <c r="I70" s="49">
        <f>+'part 2 totals'!G33-'part 2 totals'!H33</f>
        <v>1440088.36</v>
      </c>
      <c r="J70" s="49">
        <f>+'part 2 totals'!I33-'part 2 totals'!J33</f>
        <v>0</v>
      </c>
      <c r="K70" s="49">
        <f>+'part 2 totals'!K33-'part 2 totals'!L33</f>
        <v>279713.8</v>
      </c>
      <c r="L70" s="49">
        <f>+'part 2 totals'!M33-'part 2 totals'!N33</f>
        <v>0</v>
      </c>
      <c r="M70" s="49">
        <f>+'part 2 totals'!O33-'part 2 totals'!P33</f>
        <v>1676559.48</v>
      </c>
      <c r="N70" s="49">
        <f>+'part 2 totals'!Q33-'part 2 totals'!R33+'part 2 totals'!S33-'part 2 totals'!T33</f>
        <v>0</v>
      </c>
      <c r="O70" s="49">
        <f>SUM(G70:N70)</f>
        <v>3999250.25</v>
      </c>
      <c r="P70" s="49">
        <f>+F70-O70</f>
        <v>11442450.860000001</v>
      </c>
      <c r="Q70" s="35">
        <v>1555</v>
      </c>
      <c r="R70" s="49">
        <f>SUM(P70/Q70)</f>
        <v>7358.489299035371</v>
      </c>
      <c r="S70" s="35">
        <v>276</v>
      </c>
      <c r="T70" s="35"/>
      <c r="U70" s="49">
        <f>SUM(R70*S70)</f>
        <v>2030943.0465337625</v>
      </c>
      <c r="V70" s="49">
        <f>SUM(M70+N70+P70)</f>
        <v>13119010.340000002</v>
      </c>
      <c r="W70" s="35"/>
    </row>
    <row r="71" spans="1:23" ht="12.75">
      <c r="A71" s="46" t="s">
        <v>400</v>
      </c>
      <c r="B71" s="47"/>
      <c r="C71" s="48"/>
      <c r="D71" s="48"/>
      <c r="E71" s="48"/>
      <c r="F71" s="48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35">
        <v>983</v>
      </c>
      <c r="R71" s="35"/>
      <c r="S71" s="35">
        <v>197</v>
      </c>
      <c r="T71" s="50">
        <f>SUM(S71/S70)</f>
        <v>0.7137681159420289</v>
      </c>
      <c r="U71" s="49">
        <f>SUM(S71*R70)</f>
        <v>1449622.391909968</v>
      </c>
      <c r="V71" s="49">
        <f>SUM(T71*V70)</f>
        <v>9363931.293405797</v>
      </c>
      <c r="W71" s="35" t="str">
        <f>IF(V71&gt;U71,"MET","NOT MET")</f>
        <v>MET</v>
      </c>
    </row>
    <row r="72" spans="1:23" ht="12.75">
      <c r="A72" s="46" t="s">
        <v>401</v>
      </c>
      <c r="B72" s="47"/>
      <c r="C72" s="48"/>
      <c r="D72" s="48"/>
      <c r="E72" s="48"/>
      <c r="F72" s="48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35">
        <v>572</v>
      </c>
      <c r="R72" s="35"/>
      <c r="S72" s="35">
        <v>79</v>
      </c>
      <c r="T72" s="50">
        <f>SUM(S72/S70)</f>
        <v>0.286231884057971</v>
      </c>
      <c r="U72" s="49">
        <f>SUM(R70*S72)</f>
        <v>581320.6546237943</v>
      </c>
      <c r="V72" s="49">
        <f>SUM(T72*V70)</f>
        <v>3755079.0465942034</v>
      </c>
      <c r="W72" s="35" t="str">
        <f>IF(V72&gt;U72,"MET","NOT MET")</f>
        <v>MET</v>
      </c>
    </row>
    <row r="73" spans="1:23" ht="12.75">
      <c r="A73" s="46">
        <v>1402</v>
      </c>
      <c r="B73" s="47" t="s">
        <v>100</v>
      </c>
      <c r="C73" s="48">
        <f>+'part 1'!B29</f>
        <v>3543067.55</v>
      </c>
      <c r="D73" s="48">
        <f>+'part 1'!E29</f>
        <v>169165.48</v>
      </c>
      <c r="E73" s="48">
        <v>383618.33</v>
      </c>
      <c r="F73" s="48">
        <f>+C73-D73-E73</f>
        <v>2990283.7399999998</v>
      </c>
      <c r="G73" s="49">
        <f>+'part 2 totals'!C34-'part 2 totals'!D34</f>
        <v>69161.97</v>
      </c>
      <c r="H73" s="49">
        <f>+'part 2 totals'!E34-'part 2 totals'!F34</f>
        <v>0</v>
      </c>
      <c r="I73" s="49">
        <f>+'part 2 totals'!G34-'part 2 totals'!H34</f>
        <v>0</v>
      </c>
      <c r="J73" s="49">
        <f>+'part 2 totals'!I34-'part 2 totals'!J34</f>
        <v>0</v>
      </c>
      <c r="K73" s="49">
        <f>+'part 2 totals'!K34-'part 2 totals'!L34</f>
        <v>0</v>
      </c>
      <c r="L73" s="49">
        <f>+'part 2 totals'!M34-'part 2 totals'!N34</f>
        <v>0</v>
      </c>
      <c r="M73" s="49">
        <f>+'part 2 totals'!O34-'part 2 totals'!P34</f>
        <v>0</v>
      </c>
      <c r="N73" s="49">
        <f>+'part 2 totals'!Q34-'part 2 totals'!R34+'part 2 totals'!S34-'part 2 totals'!T34</f>
        <v>56818.2</v>
      </c>
      <c r="O73" s="49">
        <f>SUM(G73:N73)</f>
        <v>125980.17</v>
      </c>
      <c r="P73" s="49">
        <f>+F73-O73</f>
        <v>2864303.57</v>
      </c>
      <c r="Q73" s="35">
        <v>251</v>
      </c>
      <c r="R73" s="49">
        <f>SUM(P73/Q73)</f>
        <v>11411.568007968126</v>
      </c>
      <c r="S73" s="35">
        <v>14</v>
      </c>
      <c r="T73" s="35"/>
      <c r="U73" s="49">
        <f>SUM(R73*S73)</f>
        <v>159761.95211155375</v>
      </c>
      <c r="V73" s="49">
        <f>SUM(M73+N73+P73)</f>
        <v>2921121.77</v>
      </c>
      <c r="W73" s="35"/>
    </row>
    <row r="74" spans="1:23" ht="12.75">
      <c r="A74" s="46" t="s">
        <v>400</v>
      </c>
      <c r="B74" s="47"/>
      <c r="C74" s="48"/>
      <c r="D74" s="48"/>
      <c r="E74" s="48"/>
      <c r="F74" s="48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35">
        <v>0</v>
      </c>
      <c r="R74" s="35"/>
      <c r="S74" s="35">
        <v>0</v>
      </c>
      <c r="T74" s="50">
        <f>SUM(S74/S73)</f>
        <v>0</v>
      </c>
      <c r="U74" s="49">
        <f>SUM(S74*R73)</f>
        <v>0</v>
      </c>
      <c r="V74" s="49">
        <f>SUM(T74*V73)</f>
        <v>0</v>
      </c>
      <c r="W74" s="35" t="str">
        <f>IF(V74&gt;U74,"MET","NOT MET")</f>
        <v>NOT MET</v>
      </c>
    </row>
    <row r="75" spans="1:23" ht="12.75">
      <c r="A75" s="46" t="s">
        <v>401</v>
      </c>
      <c r="B75" s="47"/>
      <c r="C75" s="48"/>
      <c r="D75" s="48"/>
      <c r="E75" s="48"/>
      <c r="F75" s="48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35">
        <v>251</v>
      </c>
      <c r="R75" s="35"/>
      <c r="S75" s="35">
        <v>14</v>
      </c>
      <c r="T75" s="50">
        <f>SUM(S75/S73)</f>
        <v>1</v>
      </c>
      <c r="U75" s="49">
        <f>SUM(R73*S75)</f>
        <v>159761.95211155375</v>
      </c>
      <c r="V75" s="49">
        <f>SUM(T75*V73)</f>
        <v>2921121.77</v>
      </c>
      <c r="W75" s="35" t="str">
        <f>IF(V75&gt;U75,"MET","NOT MET")</f>
        <v>MET</v>
      </c>
    </row>
    <row r="76" spans="1:23" ht="12.75">
      <c r="A76" s="46">
        <v>1420</v>
      </c>
      <c r="B76" s="47" t="s">
        <v>101</v>
      </c>
      <c r="C76" s="48">
        <f>+'part 1'!B30</f>
        <v>35816569.21</v>
      </c>
      <c r="D76" s="48">
        <f>+'part 1'!E30</f>
        <v>1905371.04</v>
      </c>
      <c r="E76" s="48">
        <v>4443809.69</v>
      </c>
      <c r="F76" s="48">
        <f>+C76-D76-E76</f>
        <v>29467388.48</v>
      </c>
      <c r="G76" s="49">
        <f>+'part 2 totals'!C35-'part 2 totals'!D35</f>
        <v>752337.35</v>
      </c>
      <c r="H76" s="49">
        <f>+'part 2 totals'!E35-'part 2 totals'!F35</f>
        <v>28178.1</v>
      </c>
      <c r="I76" s="49">
        <f>+'part 2 totals'!G35-'part 2 totals'!H35</f>
        <v>2618201.7600000002</v>
      </c>
      <c r="J76" s="49">
        <f>+'part 2 totals'!I35-'part 2 totals'!J35</f>
        <v>0</v>
      </c>
      <c r="K76" s="49">
        <f>+'part 2 totals'!K35-'part 2 totals'!L35</f>
        <v>294677.3</v>
      </c>
      <c r="L76" s="49">
        <f>+'part 2 totals'!M35-'part 2 totals'!N35</f>
        <v>0</v>
      </c>
      <c r="M76" s="49">
        <f>+'part 2 totals'!O35-'part 2 totals'!P35</f>
        <v>1656562.07</v>
      </c>
      <c r="N76" s="49">
        <f>+'part 2 totals'!Q35-'part 2 totals'!R35+'part 2 totals'!S35-'part 2 totals'!T35</f>
        <v>0</v>
      </c>
      <c r="O76" s="49">
        <f>SUM(G76:N76)</f>
        <v>5349956.58</v>
      </c>
      <c r="P76" s="49">
        <f>+F76-O76</f>
        <v>24117431.9</v>
      </c>
      <c r="Q76" s="35">
        <v>2730</v>
      </c>
      <c r="R76" s="49">
        <f>SUM(P76/Q76)</f>
        <v>8834.224139194139</v>
      </c>
      <c r="S76" s="35">
        <v>265</v>
      </c>
      <c r="T76" s="35"/>
      <c r="U76" s="49">
        <f>SUM(R76*S76)</f>
        <v>2341069.396886447</v>
      </c>
      <c r="V76" s="49">
        <f>SUM(M76+N76+P76)</f>
        <v>25773993.97</v>
      </c>
      <c r="W76" s="35"/>
    </row>
    <row r="77" spans="1:23" ht="12.75">
      <c r="A77" s="46" t="s">
        <v>400</v>
      </c>
      <c r="B77" s="47"/>
      <c r="C77" s="48"/>
      <c r="D77" s="48"/>
      <c r="E77" s="48"/>
      <c r="F77" s="48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35">
        <v>1580</v>
      </c>
      <c r="R77" s="35"/>
      <c r="S77" s="35">
        <v>191</v>
      </c>
      <c r="T77" s="50">
        <f>SUM(S77/S76)</f>
        <v>0.720754716981132</v>
      </c>
      <c r="U77" s="49">
        <f>SUM(S77*R76)</f>
        <v>1687336.8105860804</v>
      </c>
      <c r="V77" s="49">
        <f>SUM(T77*V76)</f>
        <v>18576727.729320753</v>
      </c>
      <c r="W77" s="35" t="str">
        <f>IF(V77&gt;U77,"MET","NOT MET")</f>
        <v>MET</v>
      </c>
    </row>
    <row r="78" spans="1:23" ht="12.75">
      <c r="A78" s="46" t="s">
        <v>401</v>
      </c>
      <c r="B78" s="47"/>
      <c r="C78" s="48"/>
      <c r="D78" s="48"/>
      <c r="E78" s="48"/>
      <c r="F78" s="48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35">
        <v>1150</v>
      </c>
      <c r="R78" s="35"/>
      <c r="S78" s="35">
        <v>74</v>
      </c>
      <c r="T78" s="50">
        <f>SUM(S78/S76)</f>
        <v>0.2792452830188679</v>
      </c>
      <c r="U78" s="49">
        <f>SUM(R76*S78)</f>
        <v>653732.5863003663</v>
      </c>
      <c r="V78" s="49">
        <f>SUM(T78*V76)</f>
        <v>7197266.2406792445</v>
      </c>
      <c r="W78" s="35" t="str">
        <f>IF(V78&gt;U78,"MET","NOT MET")</f>
        <v>MET</v>
      </c>
    </row>
    <row r="79" spans="1:23" ht="12.75">
      <c r="A79" s="46">
        <v>1500</v>
      </c>
      <c r="B79" s="47" t="s">
        <v>37</v>
      </c>
      <c r="C79" s="48">
        <f>+'part 1'!B31</f>
        <v>22290843.27</v>
      </c>
      <c r="D79" s="48">
        <f>+'part 1'!E31</f>
        <v>587443.44</v>
      </c>
      <c r="E79" s="48">
        <v>1487801.48</v>
      </c>
      <c r="F79" s="48">
        <f>+C79-D79-E79</f>
        <v>20215598.349999998</v>
      </c>
      <c r="G79" s="49">
        <f>+'part 2 totals'!C36-'part 2 totals'!D36</f>
        <v>754745.8</v>
      </c>
      <c r="H79" s="49">
        <f>+'part 2 totals'!E36-'part 2 totals'!F36</f>
        <v>14567.35</v>
      </c>
      <c r="I79" s="49">
        <f>+'part 2 totals'!G36-'part 2 totals'!H36</f>
        <v>978283.65</v>
      </c>
      <c r="J79" s="49">
        <f>+'part 2 totals'!I36-'part 2 totals'!J36</f>
        <v>0</v>
      </c>
      <c r="K79" s="49">
        <f>+'part 2 totals'!K36-'part 2 totals'!L36</f>
        <v>236839.62</v>
      </c>
      <c r="L79" s="49">
        <f>+'part 2 totals'!M36-'part 2 totals'!N36</f>
        <v>0</v>
      </c>
      <c r="M79" s="49">
        <f>+'part 2 totals'!O36-'part 2 totals'!P36</f>
        <v>1256128.12</v>
      </c>
      <c r="N79" s="49">
        <f>+'part 2 totals'!Q36-'part 2 totals'!R36+'part 2 totals'!S36-'part 2 totals'!T36</f>
        <v>0</v>
      </c>
      <c r="O79" s="49">
        <f>SUM(G79:N79)</f>
        <v>3240564.54</v>
      </c>
      <c r="P79" s="49">
        <f>+F79-O79</f>
        <v>16975033.81</v>
      </c>
      <c r="Q79" s="35">
        <v>2692</v>
      </c>
      <c r="R79" s="49">
        <f>SUM(P79/Q79)</f>
        <v>6305.733213224368</v>
      </c>
      <c r="S79" s="35">
        <v>278</v>
      </c>
      <c r="T79" s="35"/>
      <c r="U79" s="49">
        <f>SUM(R79*S79)</f>
        <v>1752993.8332763743</v>
      </c>
      <c r="V79" s="49">
        <f>SUM(M79+N79+P79)</f>
        <v>18231161.93</v>
      </c>
      <c r="W79" s="35"/>
    </row>
    <row r="80" spans="1:23" ht="12.75">
      <c r="A80" s="46" t="s">
        <v>400</v>
      </c>
      <c r="B80" s="47"/>
      <c r="C80" s="48"/>
      <c r="D80" s="48"/>
      <c r="E80" s="48"/>
      <c r="F80" s="48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35">
        <v>1547</v>
      </c>
      <c r="R80" s="35"/>
      <c r="S80" s="35">
        <v>211</v>
      </c>
      <c r="T80" s="50">
        <f>SUM(S80/S79)</f>
        <v>0.7589928057553957</v>
      </c>
      <c r="U80" s="49">
        <f>SUM(S80*R79)</f>
        <v>1330509.7079903416</v>
      </c>
      <c r="V80" s="49">
        <f>SUM(T80*V79)</f>
        <v>13837320.745431656</v>
      </c>
      <c r="W80" s="35" t="str">
        <f>IF(V80&gt;U80,"MET","NOT MET")</f>
        <v>MET</v>
      </c>
    </row>
    <row r="81" spans="1:23" ht="12.75">
      <c r="A81" s="46" t="s">
        <v>401</v>
      </c>
      <c r="B81" s="47"/>
      <c r="C81" s="48"/>
      <c r="D81" s="48"/>
      <c r="E81" s="48"/>
      <c r="F81" s="48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35">
        <v>1145</v>
      </c>
      <c r="R81" s="35"/>
      <c r="S81" s="35">
        <v>67</v>
      </c>
      <c r="T81" s="50">
        <f>SUM(S81/S79)</f>
        <v>0.24100719424460432</v>
      </c>
      <c r="U81" s="49">
        <f>SUM(R79*S81)</f>
        <v>422484.1252860327</v>
      </c>
      <c r="V81" s="49">
        <f>SUM(T81*V79)</f>
        <v>4393841.184568346</v>
      </c>
      <c r="W81" s="35" t="str">
        <f>IF(V81&gt;U81,"MET","NOT MET")</f>
        <v>MET</v>
      </c>
    </row>
    <row r="82" spans="1:23" ht="12.75">
      <c r="A82" s="46">
        <v>1520</v>
      </c>
      <c r="B82" s="47" t="s">
        <v>102</v>
      </c>
      <c r="C82" s="48">
        <f>+'part 1'!B32</f>
        <v>11933258</v>
      </c>
      <c r="D82" s="48">
        <f>+'part 1'!E32</f>
        <v>104440.06</v>
      </c>
      <c r="E82" s="48">
        <v>997349.11</v>
      </c>
      <c r="F82" s="48">
        <f>+C82-D82-E82</f>
        <v>10831468.83</v>
      </c>
      <c r="G82" s="49">
        <f>+'part 2 totals'!C37-'part 2 totals'!D37</f>
        <v>465002.01999999996</v>
      </c>
      <c r="H82" s="49">
        <f>+'part 2 totals'!E37-'part 2 totals'!F37</f>
        <v>11778.64</v>
      </c>
      <c r="I82" s="49">
        <f>+'part 2 totals'!G37-'part 2 totals'!H37</f>
        <v>550608.23</v>
      </c>
      <c r="J82" s="49">
        <f>+'part 2 totals'!I37-'part 2 totals'!J37</f>
        <v>0</v>
      </c>
      <c r="K82" s="49">
        <f>+'part 2 totals'!K37-'part 2 totals'!L37</f>
        <v>98439.8</v>
      </c>
      <c r="L82" s="49">
        <f>+'part 2 totals'!M37-'part 2 totals'!N37</f>
        <v>0</v>
      </c>
      <c r="M82" s="49">
        <f>+'part 2 totals'!O37-'part 2 totals'!P37</f>
        <v>750380.95</v>
      </c>
      <c r="N82" s="49">
        <f>+'part 2 totals'!Q37-'part 2 totals'!R37+'part 2 totals'!S37-'part 2 totals'!T37</f>
        <v>0</v>
      </c>
      <c r="O82" s="49">
        <f>SUM(G82:N82)</f>
        <v>1876209.64</v>
      </c>
      <c r="P82" s="49">
        <f>+F82-O82</f>
        <v>8955259.19</v>
      </c>
      <c r="Q82" s="35">
        <v>1468</v>
      </c>
      <c r="R82" s="49">
        <f>SUM(P82/Q82)</f>
        <v>6100.31279972752</v>
      </c>
      <c r="S82" s="35">
        <v>131</v>
      </c>
      <c r="T82" s="35"/>
      <c r="U82" s="49">
        <f>SUM(R82*S82)</f>
        <v>799140.976764305</v>
      </c>
      <c r="V82" s="49">
        <f>SUM(M82+N82+P82)</f>
        <v>9705640.139999999</v>
      </c>
      <c r="W82" s="35"/>
    </row>
    <row r="83" spans="1:23" ht="12.75">
      <c r="A83" s="46" t="s">
        <v>400</v>
      </c>
      <c r="B83" s="47"/>
      <c r="C83" s="48"/>
      <c r="D83" s="48"/>
      <c r="E83" s="48"/>
      <c r="F83" s="48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35">
        <v>860</v>
      </c>
      <c r="R83" s="35"/>
      <c r="S83" s="35">
        <v>84</v>
      </c>
      <c r="T83" s="50">
        <f>SUM(S83/S82)</f>
        <v>0.6412213740458015</v>
      </c>
      <c r="U83" s="49">
        <f>SUM(S83*R82)</f>
        <v>512426.2751771117</v>
      </c>
      <c r="V83" s="49">
        <f>SUM(T83*V82)</f>
        <v>6223463.906564884</v>
      </c>
      <c r="W83" s="35" t="str">
        <f>IF(V83&gt;U83,"MET","NOT MET")</f>
        <v>MET</v>
      </c>
    </row>
    <row r="84" spans="1:23" ht="12.75">
      <c r="A84" s="46" t="s">
        <v>401</v>
      </c>
      <c r="B84" s="47"/>
      <c r="C84" s="48"/>
      <c r="D84" s="48"/>
      <c r="E84" s="48"/>
      <c r="F84" s="48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35">
        <v>608</v>
      </c>
      <c r="R84" s="35"/>
      <c r="S84" s="35">
        <v>47</v>
      </c>
      <c r="T84" s="50">
        <f>SUM(S84/S82)</f>
        <v>0.35877862595419846</v>
      </c>
      <c r="U84" s="49">
        <f>SUM(R82*S84)</f>
        <v>286714.7015871934</v>
      </c>
      <c r="V84" s="49">
        <f>SUM(T84*V82)</f>
        <v>3482176.233435114</v>
      </c>
      <c r="W84" s="35" t="str">
        <f>IF(V84&gt;U84,"MET","NOT MET")</f>
        <v>MET</v>
      </c>
    </row>
    <row r="85" spans="1:23" ht="12.75">
      <c r="A85" s="46">
        <v>1600</v>
      </c>
      <c r="B85" s="47" t="s">
        <v>38</v>
      </c>
      <c r="C85" s="48">
        <f>+'part 1'!B33</f>
        <v>30693712.39</v>
      </c>
      <c r="D85" s="48">
        <f>+'part 1'!E33</f>
        <v>486325.2</v>
      </c>
      <c r="E85" s="48">
        <v>5121689.53</v>
      </c>
      <c r="F85" s="48">
        <f>+C85-D85-E85</f>
        <v>25085697.66</v>
      </c>
      <c r="G85" s="49">
        <f>+'part 2 totals'!C38-'part 2 totals'!D38</f>
        <v>694410.34</v>
      </c>
      <c r="H85" s="49">
        <f>+'part 2 totals'!E38-'part 2 totals'!F38</f>
        <v>34331.64</v>
      </c>
      <c r="I85" s="49">
        <f>+'part 2 totals'!G38-'part 2 totals'!H38</f>
        <v>1087724.6600000001</v>
      </c>
      <c r="J85" s="49">
        <f>+'part 2 totals'!I38-'part 2 totals'!J38</f>
        <v>0</v>
      </c>
      <c r="K85" s="49">
        <f>+'part 2 totals'!K38-'part 2 totals'!L38</f>
        <v>116173.35</v>
      </c>
      <c r="L85" s="49">
        <f>+'part 2 totals'!M38-'part 2 totals'!N38</f>
        <v>0</v>
      </c>
      <c r="M85" s="49">
        <f>+'part 2 totals'!O38-'part 2 totals'!P38</f>
        <v>2578991.32</v>
      </c>
      <c r="N85" s="49">
        <f>+'part 2 totals'!Q38-'part 2 totals'!R38+'part 2 totals'!S38-'part 2 totals'!T38</f>
        <v>23295.22</v>
      </c>
      <c r="O85" s="49">
        <f>SUM(G85:N85)</f>
        <v>4534926.53</v>
      </c>
      <c r="P85" s="49">
        <f>+F85-O85</f>
        <v>20550771.13</v>
      </c>
      <c r="Q85" s="35">
        <v>2923</v>
      </c>
      <c r="R85" s="49">
        <f>SUM(P85/Q85)</f>
        <v>7030.7119842627435</v>
      </c>
      <c r="S85" s="35">
        <v>556</v>
      </c>
      <c r="T85" s="35"/>
      <c r="U85" s="49">
        <f>SUM(R85*S85)</f>
        <v>3909075.863250085</v>
      </c>
      <c r="V85" s="49">
        <f>SUM(M85+N85+P85)</f>
        <v>23153057.669999998</v>
      </c>
      <c r="W85" s="35"/>
    </row>
    <row r="86" spans="1:23" ht="12.75">
      <c r="A86" s="46" t="s">
        <v>400</v>
      </c>
      <c r="B86" s="47"/>
      <c r="C86" s="48"/>
      <c r="D86" s="48"/>
      <c r="E86" s="48"/>
      <c r="F86" s="48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35">
        <v>1687</v>
      </c>
      <c r="R86" s="35"/>
      <c r="S86" s="35">
        <v>384</v>
      </c>
      <c r="T86" s="50">
        <f>SUM(S86/S85)</f>
        <v>0.6906474820143885</v>
      </c>
      <c r="U86" s="49">
        <f>SUM(S86*R85)</f>
        <v>2699793.4019568935</v>
      </c>
      <c r="V86" s="49">
        <f>SUM(T86*V85)</f>
        <v>15990600.980719425</v>
      </c>
      <c r="W86" s="35" t="str">
        <f>IF(V86&gt;U86,"MET","NOT MET")</f>
        <v>MET</v>
      </c>
    </row>
    <row r="87" spans="1:23" ht="12.75">
      <c r="A87" s="46" t="s">
        <v>401</v>
      </c>
      <c r="B87" s="47"/>
      <c r="C87" s="48"/>
      <c r="D87" s="48"/>
      <c r="E87" s="48"/>
      <c r="F87" s="48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35">
        <v>1236</v>
      </c>
      <c r="R87" s="35"/>
      <c r="S87" s="35">
        <v>172</v>
      </c>
      <c r="T87" s="50">
        <f>SUM(S87/S85)</f>
        <v>0.30935251798561153</v>
      </c>
      <c r="U87" s="49">
        <f>SUM(R85*S87)</f>
        <v>1209282.4612931919</v>
      </c>
      <c r="V87" s="49">
        <f>SUM(T87*V85)</f>
        <v>7162456.689280575</v>
      </c>
      <c r="W87" s="35" t="str">
        <f>IF(V87&gt;U87,"MET","NOT MET")</f>
        <v>MET</v>
      </c>
    </row>
    <row r="88" spans="1:23" ht="12.75">
      <c r="A88" s="46">
        <v>1700</v>
      </c>
      <c r="B88" s="47" t="s">
        <v>39</v>
      </c>
      <c r="C88" s="48">
        <f>+'part 1'!B34</f>
        <v>324093760.28</v>
      </c>
      <c r="D88" s="48">
        <f>+'part 1'!E34</f>
        <v>28098488.16</v>
      </c>
      <c r="E88" s="48">
        <v>60780031.61</v>
      </c>
      <c r="F88" s="48">
        <f>+C88-D88-E88</f>
        <v>235215240.50999993</v>
      </c>
      <c r="G88" s="49">
        <f>+'part 2 totals'!C39-'part 2 totals'!D39</f>
        <v>5147356.11</v>
      </c>
      <c r="H88" s="49">
        <f>+'part 2 totals'!E39-'part 2 totals'!F39</f>
        <v>146473.44</v>
      </c>
      <c r="I88" s="49">
        <f>+'part 2 totals'!G39-'part 2 totals'!H39</f>
        <v>3558173.77</v>
      </c>
      <c r="J88" s="49">
        <f>+'part 2 totals'!I39-'part 2 totals'!J39</f>
        <v>157388.58</v>
      </c>
      <c r="K88" s="49">
        <f>+'part 2 totals'!K39-'part 2 totals'!L39</f>
        <v>712488.3</v>
      </c>
      <c r="L88" s="49">
        <f>+'part 2 totals'!M39-'part 2 totals'!N39</f>
        <v>0</v>
      </c>
      <c r="M88" s="49">
        <f>+'part 2 totals'!O39-'part 2 totals'!P39</f>
        <v>23800791.860000003</v>
      </c>
      <c r="N88" s="49">
        <f>+'part 2 totals'!Q39-'part 2 totals'!R39+'part 2 totals'!S39-'part 2 totals'!T39</f>
        <v>0</v>
      </c>
      <c r="O88" s="49">
        <f>SUM(G88:N88)</f>
        <v>33522672.060000002</v>
      </c>
      <c r="P88" s="49">
        <f>+F88-O88</f>
        <v>201692568.44999993</v>
      </c>
      <c r="Q88" s="35">
        <v>32905</v>
      </c>
      <c r="R88" s="49">
        <f>SUM(P88/Q88)</f>
        <v>6129.541663880867</v>
      </c>
      <c r="S88" s="35">
        <v>4528</v>
      </c>
      <c r="T88" s="35"/>
      <c r="U88" s="49">
        <f>SUM(R88*S88)</f>
        <v>27754564.654052567</v>
      </c>
      <c r="V88" s="49">
        <f>SUM(M88+N88+P88)</f>
        <v>225493360.30999994</v>
      </c>
      <c r="W88" s="35"/>
    </row>
    <row r="89" spans="1:23" ht="12.75">
      <c r="A89" s="46" t="s">
        <v>400</v>
      </c>
      <c r="B89" s="47"/>
      <c r="C89" s="48"/>
      <c r="D89" s="48"/>
      <c r="E89" s="48"/>
      <c r="F89" s="48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35">
        <v>17664</v>
      </c>
      <c r="R89" s="35"/>
      <c r="S89" s="35">
        <v>2851</v>
      </c>
      <c r="T89" s="50">
        <f>SUM(S89/S88)</f>
        <v>0.6296378091872792</v>
      </c>
      <c r="U89" s="49">
        <f>SUM(S89*R88)</f>
        <v>17475323.283724353</v>
      </c>
      <c r="V89" s="49">
        <f>SUM(T89*V88)</f>
        <v>141979145.37186614</v>
      </c>
      <c r="W89" s="35" t="str">
        <f>IF(V89&gt;U89,"MET","NOT MET")</f>
        <v>MET</v>
      </c>
    </row>
    <row r="90" spans="1:23" ht="12.75">
      <c r="A90" s="46" t="s">
        <v>401</v>
      </c>
      <c r="B90" s="47"/>
      <c r="C90" s="48"/>
      <c r="D90" s="48"/>
      <c r="E90" s="48"/>
      <c r="F90" s="48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35">
        <v>15241</v>
      </c>
      <c r="R90" s="35"/>
      <c r="S90" s="35">
        <v>1677</v>
      </c>
      <c r="T90" s="50">
        <f>SUM(S90/S88)</f>
        <v>0.37036219081272087</v>
      </c>
      <c r="U90" s="49">
        <f>SUM(R88*S90)</f>
        <v>10279241.370328214</v>
      </c>
      <c r="V90" s="49">
        <f>SUM(T90*V88)</f>
        <v>83514214.93813382</v>
      </c>
      <c r="W90" s="35" t="str">
        <f>IF(V90&gt;U90,"MET","NOT MET")</f>
        <v>MET</v>
      </c>
    </row>
    <row r="91" spans="1:23" ht="12.75">
      <c r="A91" s="46">
        <v>1800</v>
      </c>
      <c r="B91" s="47" t="s">
        <v>40</v>
      </c>
      <c r="C91" s="48">
        <f>+'part 1'!B35</f>
        <v>24584181.67</v>
      </c>
      <c r="D91" s="48">
        <f>+'part 1'!E35</f>
        <v>499684.34</v>
      </c>
      <c r="E91" s="48">
        <v>2137433.54</v>
      </c>
      <c r="F91" s="48">
        <f>+C91-D91-E91</f>
        <v>21947063.790000003</v>
      </c>
      <c r="G91" s="49">
        <f>+'part 2 totals'!C40-'part 2 totals'!D40</f>
        <v>679160.01</v>
      </c>
      <c r="H91" s="49">
        <f>+'part 2 totals'!E40-'part 2 totals'!F40</f>
        <v>30318.31</v>
      </c>
      <c r="I91" s="49">
        <f>+'part 2 totals'!G40-'part 2 totals'!H40</f>
        <v>972576.16</v>
      </c>
      <c r="J91" s="49">
        <f>+'part 2 totals'!I40-'part 2 totals'!J40</f>
        <v>0</v>
      </c>
      <c r="K91" s="49">
        <f>+'part 2 totals'!K40-'part 2 totals'!L40</f>
        <v>86694.3</v>
      </c>
      <c r="L91" s="49">
        <f>+'part 2 totals'!M40-'part 2 totals'!N40</f>
        <v>0</v>
      </c>
      <c r="M91" s="49">
        <f>+'part 2 totals'!O40-'part 2 totals'!P40</f>
        <v>2388487.59</v>
      </c>
      <c r="N91" s="49">
        <f>+'part 2 totals'!Q40-'part 2 totals'!R40+'part 2 totals'!S40-'part 2 totals'!T40</f>
        <v>70</v>
      </c>
      <c r="O91" s="49">
        <f>SUM(G91:N91)</f>
        <v>4157306.37</v>
      </c>
      <c r="P91" s="49">
        <f>+F91-O91</f>
        <v>17789757.42</v>
      </c>
      <c r="Q91" s="35">
        <v>2319</v>
      </c>
      <c r="R91" s="49">
        <f>SUM(P91/Q91)</f>
        <v>7671.305485122899</v>
      </c>
      <c r="S91" s="35">
        <v>445</v>
      </c>
      <c r="T91" s="35"/>
      <c r="U91" s="49">
        <f>SUM(R91*S91)</f>
        <v>3413730.94087969</v>
      </c>
      <c r="V91" s="49">
        <f>SUM(M91+N91+P91)</f>
        <v>20178315.01</v>
      </c>
      <c r="W91" s="35"/>
    </row>
    <row r="92" spans="1:23" ht="12.75">
      <c r="A92" s="46" t="s">
        <v>400</v>
      </c>
      <c r="B92" s="47"/>
      <c r="C92" s="48"/>
      <c r="D92" s="48"/>
      <c r="E92" s="48"/>
      <c r="F92" s="48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35">
        <v>1651</v>
      </c>
      <c r="R92" s="35"/>
      <c r="S92" s="35">
        <v>331</v>
      </c>
      <c r="T92" s="50">
        <f>SUM(S92/S91)</f>
        <v>0.7438202247191011</v>
      </c>
      <c r="U92" s="49">
        <f>SUM(S92*R91)</f>
        <v>2539202.1155756796</v>
      </c>
      <c r="V92" s="49">
        <f>SUM(T92*V91)</f>
        <v>15009038.805191012</v>
      </c>
      <c r="W92" s="35" t="str">
        <f>IF(V92&gt;U92,"MET","NOT MET")</f>
        <v>MET</v>
      </c>
    </row>
    <row r="93" spans="1:23" ht="12.75">
      <c r="A93" s="46" t="s">
        <v>401</v>
      </c>
      <c r="B93" s="47"/>
      <c r="C93" s="48"/>
      <c r="D93" s="48"/>
      <c r="E93" s="48"/>
      <c r="F93" s="48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35">
        <v>668</v>
      </c>
      <c r="R93" s="35"/>
      <c r="S93" s="35">
        <v>114</v>
      </c>
      <c r="T93" s="50">
        <f>SUM(S93/S91)</f>
        <v>0.25617977528089886</v>
      </c>
      <c r="U93" s="49">
        <f>SUM(R91*S93)</f>
        <v>874528.8253040105</v>
      </c>
      <c r="V93" s="49">
        <f>SUM(T93*V91)</f>
        <v>5169276.204808989</v>
      </c>
      <c r="W93" s="35" t="str">
        <f>IF(V93&gt;U93,"MET","NOT MET")</f>
        <v>MET</v>
      </c>
    </row>
    <row r="94" spans="1:23" ht="12.75">
      <c r="A94" s="46">
        <v>1802</v>
      </c>
      <c r="B94" s="47" t="s">
        <v>103</v>
      </c>
      <c r="C94" s="48">
        <f>+'part 1'!B36</f>
        <v>7096095.31</v>
      </c>
      <c r="D94" s="48">
        <f>+'part 1'!E36</f>
        <v>301321.56</v>
      </c>
      <c r="E94" s="48">
        <v>944159.92</v>
      </c>
      <c r="F94" s="48">
        <f>+C94-D94-E94</f>
        <v>5850613.83</v>
      </c>
      <c r="G94" s="49">
        <f>+'part 2 totals'!C41-'part 2 totals'!D41</f>
        <v>169680.01</v>
      </c>
      <c r="H94" s="49">
        <f>+'part 2 totals'!E41-'part 2 totals'!F41</f>
        <v>0</v>
      </c>
      <c r="I94" s="49">
        <f>+'part 2 totals'!G41-'part 2 totals'!H41</f>
        <v>159900.47</v>
      </c>
      <c r="J94" s="49">
        <f>+'part 2 totals'!I41-'part 2 totals'!J41</f>
        <v>0</v>
      </c>
      <c r="K94" s="49">
        <f>+'part 2 totals'!K41-'part 2 totals'!L41</f>
        <v>43571.35</v>
      </c>
      <c r="L94" s="49">
        <f>+'part 2 totals'!M41-'part 2 totals'!N41</f>
        <v>0</v>
      </c>
      <c r="M94" s="49">
        <f>+'part 2 totals'!O41-'part 2 totals'!P41</f>
        <v>371027</v>
      </c>
      <c r="N94" s="49">
        <f>+'part 2 totals'!Q41-'part 2 totals'!R41+'part 2 totals'!S41-'part 2 totals'!T41</f>
        <v>0</v>
      </c>
      <c r="O94" s="49">
        <f>SUM(G94:N94)</f>
        <v>744178.83</v>
      </c>
      <c r="P94" s="49">
        <f>+F94-O94</f>
        <v>5106435</v>
      </c>
      <c r="Q94" s="35">
        <v>580</v>
      </c>
      <c r="R94" s="49">
        <f>SUM(P94/Q94)</f>
        <v>8804.198275862069</v>
      </c>
      <c r="S94" s="35">
        <v>79</v>
      </c>
      <c r="T94" s="35"/>
      <c r="U94" s="49">
        <f>SUM(R94*S94)</f>
        <v>695531.6637931034</v>
      </c>
      <c r="V94" s="49">
        <f>SUM(M94+N94+P94)</f>
        <v>5477462</v>
      </c>
      <c r="W94" s="35"/>
    </row>
    <row r="95" spans="1:23" ht="12.75">
      <c r="A95" s="46" t="s">
        <v>400</v>
      </c>
      <c r="B95" s="47"/>
      <c r="C95" s="48"/>
      <c r="D95" s="48"/>
      <c r="E95" s="48"/>
      <c r="F95" s="48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35">
        <v>0</v>
      </c>
      <c r="R95" s="35"/>
      <c r="S95" s="35">
        <v>0</v>
      </c>
      <c r="T95" s="50">
        <f>SUM(S95/S94)</f>
        <v>0</v>
      </c>
      <c r="U95" s="49">
        <f>SUM(S95*R94)</f>
        <v>0</v>
      </c>
      <c r="V95" s="49">
        <f>SUM(T95*V94)</f>
        <v>0</v>
      </c>
      <c r="W95" s="35" t="str">
        <f>IF(V95&gt;U95,"MET","NOT MET")</f>
        <v>NOT MET</v>
      </c>
    </row>
    <row r="96" spans="1:23" ht="12.75">
      <c r="A96" s="46" t="s">
        <v>401</v>
      </c>
      <c r="B96" s="47"/>
      <c r="C96" s="48"/>
      <c r="D96" s="48"/>
      <c r="E96" s="48"/>
      <c r="F96" s="48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35">
        <v>580</v>
      </c>
      <c r="R96" s="35"/>
      <c r="S96" s="35">
        <v>79</v>
      </c>
      <c r="T96" s="50">
        <f>SUM(S96/S94)</f>
        <v>1</v>
      </c>
      <c r="U96" s="49">
        <f>SUM(R94*S96)</f>
        <v>695531.6637931034</v>
      </c>
      <c r="V96" s="49">
        <f>SUM(T96*V94)</f>
        <v>5477462</v>
      </c>
      <c r="W96" s="35" t="str">
        <f>IF(V96&gt;U96,"MET","NOT MET")</f>
        <v>MET</v>
      </c>
    </row>
    <row r="97" spans="1:23" ht="12.75">
      <c r="A97" s="46">
        <v>1820</v>
      </c>
      <c r="B97" s="47" t="s">
        <v>104</v>
      </c>
      <c r="C97" s="48">
        <f>+'part 1'!B37</f>
        <v>64504712.66</v>
      </c>
      <c r="D97" s="48">
        <f>+'part 1'!E37</f>
        <v>4571998.06</v>
      </c>
      <c r="E97" s="48">
        <v>10928146.72</v>
      </c>
      <c r="F97" s="48">
        <f>+C97-D97-E97</f>
        <v>49004567.879999995</v>
      </c>
      <c r="G97" s="49">
        <f>+'part 2 totals'!C42-'part 2 totals'!D42</f>
        <v>1163325.48</v>
      </c>
      <c r="H97" s="49">
        <f>+'part 2 totals'!E42-'part 2 totals'!F42</f>
        <v>44345.98</v>
      </c>
      <c r="I97" s="49">
        <f>+'part 2 totals'!G42-'part 2 totals'!H42</f>
        <v>3216503.79</v>
      </c>
      <c r="J97" s="49">
        <f>+'part 2 totals'!I42-'part 2 totals'!J42</f>
        <v>22436.92</v>
      </c>
      <c r="K97" s="49">
        <f>+'part 2 totals'!K42-'part 2 totals'!L42</f>
        <v>696511.05</v>
      </c>
      <c r="L97" s="49">
        <f>+'part 2 totals'!M42-'part 2 totals'!N42</f>
        <v>0</v>
      </c>
      <c r="M97" s="49">
        <f>+'part 2 totals'!O42-'part 2 totals'!P42</f>
        <v>4353827.33</v>
      </c>
      <c r="N97" s="49">
        <f>+'part 2 totals'!Q42-'part 2 totals'!R42+'part 2 totals'!S42-'part 2 totals'!T42</f>
        <v>0</v>
      </c>
      <c r="O97" s="49">
        <f>SUM(G97:N97)</f>
        <v>9496950.55</v>
      </c>
      <c r="P97" s="49">
        <f>+F97-O97</f>
        <v>39507617.33</v>
      </c>
      <c r="Q97" s="35">
        <v>4315</v>
      </c>
      <c r="R97" s="49">
        <f>SUM(P97/Q97)</f>
        <v>9155.87887137891</v>
      </c>
      <c r="S97" s="35">
        <v>611</v>
      </c>
      <c r="T97" s="35"/>
      <c r="U97" s="49">
        <f>SUM(R97*S97)</f>
        <v>5594241.990412515</v>
      </c>
      <c r="V97" s="49">
        <f>SUM(M97+N97+P97)</f>
        <v>43861444.66</v>
      </c>
      <c r="W97" s="35"/>
    </row>
    <row r="98" spans="1:23" ht="12.75">
      <c r="A98" s="46" t="s">
        <v>400</v>
      </c>
      <c r="B98" s="47"/>
      <c r="C98" s="48"/>
      <c r="D98" s="48"/>
      <c r="E98" s="48"/>
      <c r="F98" s="48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35">
        <v>2660</v>
      </c>
      <c r="R98" s="35"/>
      <c r="S98" s="35">
        <v>359</v>
      </c>
      <c r="T98" s="50">
        <f>SUM(S98/S97)</f>
        <v>0.5875613747954174</v>
      </c>
      <c r="U98" s="49">
        <f>SUM(S98*R97)</f>
        <v>3286960.514825029</v>
      </c>
      <c r="V98" s="49">
        <f>SUM(T98*V97)</f>
        <v>25771290.724942714</v>
      </c>
      <c r="W98" s="35" t="str">
        <f>IF(V98&gt;U98,"MET","NOT MET")</f>
        <v>MET</v>
      </c>
    </row>
    <row r="99" spans="1:23" ht="12.75">
      <c r="A99" s="46" t="s">
        <v>401</v>
      </c>
      <c r="B99" s="47"/>
      <c r="C99" s="48"/>
      <c r="D99" s="48"/>
      <c r="E99" s="48"/>
      <c r="F99" s="48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35">
        <v>1655</v>
      </c>
      <c r="R99" s="35"/>
      <c r="S99" s="35">
        <v>252</v>
      </c>
      <c r="T99" s="50">
        <f>SUM(S99/S97)</f>
        <v>0.41243862520458263</v>
      </c>
      <c r="U99" s="49">
        <f>SUM(R97*S99)</f>
        <v>2307281.4755874854</v>
      </c>
      <c r="V99" s="49">
        <f>SUM(T99*V97)</f>
        <v>18090153.935057282</v>
      </c>
      <c r="W99" s="35" t="str">
        <f>IF(V99&gt;U99,"MET","NOT MET")</f>
        <v>MET</v>
      </c>
    </row>
    <row r="100" spans="1:23" ht="12.75">
      <c r="A100" s="46">
        <v>1821</v>
      </c>
      <c r="B100" s="47" t="s">
        <v>105</v>
      </c>
      <c r="C100" s="48">
        <f>+'part 1'!B38</f>
        <v>47713317.97</v>
      </c>
      <c r="D100" s="48">
        <f>+'part 1'!E38</f>
        <v>779151.37</v>
      </c>
      <c r="E100" s="48">
        <v>12492907.25</v>
      </c>
      <c r="F100" s="48">
        <f>+C100-D100-E100</f>
        <v>34441259.35</v>
      </c>
      <c r="G100" s="49">
        <f>+'part 2 totals'!C43-'part 2 totals'!D43</f>
        <v>901227.39</v>
      </c>
      <c r="H100" s="49">
        <f>+'part 2 totals'!E43-'part 2 totals'!F43</f>
        <v>52015.73</v>
      </c>
      <c r="I100" s="49">
        <f>+'part 2 totals'!G43-'part 2 totals'!H43</f>
        <v>640874.35</v>
      </c>
      <c r="J100" s="49">
        <f>+'part 2 totals'!I43-'part 2 totals'!J43</f>
        <v>17534.3</v>
      </c>
      <c r="K100" s="49">
        <f>+'part 2 totals'!K43-'part 2 totals'!L43</f>
        <v>47587.64</v>
      </c>
      <c r="L100" s="49">
        <f>+'part 2 totals'!M43-'part 2 totals'!N43</f>
        <v>0</v>
      </c>
      <c r="M100" s="49">
        <f>+'part 2 totals'!O43-'part 2 totals'!P43</f>
        <v>3105007.2</v>
      </c>
      <c r="N100" s="49">
        <f>+'part 2 totals'!Q43-'part 2 totals'!R43+'part 2 totals'!S43-'part 2 totals'!T43</f>
        <v>68421.56</v>
      </c>
      <c r="O100" s="49">
        <f>SUM(G100:N100)</f>
        <v>4832668.17</v>
      </c>
      <c r="P100" s="49">
        <f>+F100-O100</f>
        <v>29608591.18</v>
      </c>
      <c r="Q100" s="35">
        <v>4062</v>
      </c>
      <c r="R100" s="49">
        <f>SUM(P100/Q100)</f>
        <v>7289.16572624323</v>
      </c>
      <c r="S100" s="35">
        <v>612</v>
      </c>
      <c r="T100" s="35"/>
      <c r="U100" s="49">
        <f>SUM(R100*S100)</f>
        <v>4460969.424460857</v>
      </c>
      <c r="V100" s="49">
        <f>SUM(M100+N100+P100)</f>
        <v>32782019.94</v>
      </c>
      <c r="W100" s="35"/>
    </row>
    <row r="101" spans="1:23" ht="12.75">
      <c r="A101" s="46" t="s">
        <v>400</v>
      </c>
      <c r="B101" s="47"/>
      <c r="C101" s="48"/>
      <c r="D101" s="48"/>
      <c r="E101" s="48"/>
      <c r="F101" s="48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35">
        <v>2230</v>
      </c>
      <c r="R101" s="35"/>
      <c r="S101" s="35">
        <v>376</v>
      </c>
      <c r="T101" s="50">
        <f>SUM(S101/S100)</f>
        <v>0.6143790849673203</v>
      </c>
      <c r="U101" s="49">
        <f>SUM(S101*R100)</f>
        <v>2740726.3130674544</v>
      </c>
      <c r="V101" s="49">
        <f>SUM(T101*V100)</f>
        <v>20140587.41411765</v>
      </c>
      <c r="W101" s="35" t="str">
        <f>IF(V101&gt;U101,"MET","NOT MET")</f>
        <v>MET</v>
      </c>
    </row>
    <row r="102" spans="1:23" ht="12.75">
      <c r="A102" s="46" t="s">
        <v>401</v>
      </c>
      <c r="B102" s="47"/>
      <c r="C102" s="48"/>
      <c r="D102" s="48"/>
      <c r="E102" s="48"/>
      <c r="F102" s="48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35">
        <v>1832</v>
      </c>
      <c r="R102" s="35"/>
      <c r="S102" s="35">
        <v>236</v>
      </c>
      <c r="T102" s="50">
        <f>SUM(S102/S100)</f>
        <v>0.38562091503267976</v>
      </c>
      <c r="U102" s="49">
        <f>SUM(R100*S102)</f>
        <v>1720243.1113934023</v>
      </c>
      <c r="V102" s="49">
        <f>SUM(T102*V100)</f>
        <v>12641432.525882354</v>
      </c>
      <c r="W102" s="35" t="str">
        <f>IF(V102&gt;U102,"MET","NOT MET")</f>
        <v>MET</v>
      </c>
    </row>
    <row r="103" spans="1:23" ht="12.75">
      <c r="A103" s="46">
        <v>1900</v>
      </c>
      <c r="B103" s="47" t="s">
        <v>41</v>
      </c>
      <c r="C103" s="48">
        <f>+'part 1'!B39</f>
        <v>17068465.01</v>
      </c>
      <c r="D103" s="48">
        <f>+'part 1'!E39</f>
        <v>364100.56</v>
      </c>
      <c r="E103" s="48">
        <v>2934767.28</v>
      </c>
      <c r="F103" s="48">
        <f>+C103-D103-E103</f>
        <v>13769597.170000002</v>
      </c>
      <c r="G103" s="49">
        <f>+'part 2 totals'!C44-'part 2 totals'!D44</f>
        <v>317559.37</v>
      </c>
      <c r="H103" s="49">
        <f>+'part 2 totals'!E44-'part 2 totals'!F44</f>
        <v>33018.79</v>
      </c>
      <c r="I103" s="49">
        <f>+'part 2 totals'!G44-'part 2 totals'!H44</f>
        <v>386805.54</v>
      </c>
      <c r="J103" s="49">
        <f>+'part 2 totals'!I44-'part 2 totals'!J44</f>
        <v>0</v>
      </c>
      <c r="K103" s="49">
        <f>+'part 2 totals'!K44-'part 2 totals'!L44</f>
        <v>44570.25</v>
      </c>
      <c r="L103" s="49">
        <f>+'part 2 totals'!M44-'part 2 totals'!N44</f>
        <v>0</v>
      </c>
      <c r="M103" s="49">
        <f>+'part 2 totals'!O44-'part 2 totals'!P44</f>
        <v>1451416.33</v>
      </c>
      <c r="N103" s="49">
        <f>+'part 2 totals'!Q44-'part 2 totals'!R44+'part 2 totals'!S44-'part 2 totals'!T44</f>
        <v>0</v>
      </c>
      <c r="O103" s="49">
        <f>SUM(G103:N103)</f>
        <v>2233370.2800000003</v>
      </c>
      <c r="P103" s="49">
        <f>+F103-O103</f>
        <v>11536226.89</v>
      </c>
      <c r="Q103" s="35">
        <v>1328</v>
      </c>
      <c r="R103" s="49">
        <f>SUM(P103/Q103)</f>
        <v>8686.917838855423</v>
      </c>
      <c r="S103" s="35">
        <v>238</v>
      </c>
      <c r="T103" s="35"/>
      <c r="U103" s="49">
        <f>SUM(R103*S103)</f>
        <v>2067486.4456475906</v>
      </c>
      <c r="V103" s="49">
        <f>SUM(M103+N103+P103)</f>
        <v>12987643.22</v>
      </c>
      <c r="W103" s="35"/>
    </row>
    <row r="104" spans="1:23" ht="12.75">
      <c r="A104" s="46" t="s">
        <v>400</v>
      </c>
      <c r="B104" s="47"/>
      <c r="C104" s="48"/>
      <c r="D104" s="48"/>
      <c r="E104" s="48"/>
      <c r="F104" s="48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35">
        <v>713</v>
      </c>
      <c r="R104" s="35"/>
      <c r="S104" s="35">
        <v>154</v>
      </c>
      <c r="T104" s="50">
        <f>SUM(S104/S103)</f>
        <v>0.6470588235294118</v>
      </c>
      <c r="U104" s="49">
        <f>SUM(S104*R103)</f>
        <v>1337785.347183735</v>
      </c>
      <c r="V104" s="49">
        <f>SUM(T104*V103)</f>
        <v>8403769.142352942</v>
      </c>
      <c r="W104" s="35" t="str">
        <f>IF(V104&gt;U104,"MET","NOT MET")</f>
        <v>MET</v>
      </c>
    </row>
    <row r="105" spans="1:23" ht="12.75">
      <c r="A105" s="46" t="s">
        <v>401</v>
      </c>
      <c r="B105" s="47"/>
      <c r="C105" s="48"/>
      <c r="D105" s="48"/>
      <c r="E105" s="48"/>
      <c r="F105" s="48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35">
        <v>615</v>
      </c>
      <c r="R105" s="35"/>
      <c r="S105" s="35">
        <v>84</v>
      </c>
      <c r="T105" s="50">
        <f>SUM(S105/S103)</f>
        <v>0.35294117647058826</v>
      </c>
      <c r="U105" s="49">
        <f>SUM(R103*S105)</f>
        <v>729701.0984638556</v>
      </c>
      <c r="V105" s="49">
        <f>SUM(T105*V103)</f>
        <v>4583874.077647059</v>
      </c>
      <c r="W105" s="35" t="str">
        <f>IF(V105&gt;U105,"MET","NOT MET")</f>
        <v>MET</v>
      </c>
    </row>
    <row r="106" spans="1:23" ht="12.75">
      <c r="A106" s="46">
        <v>2000</v>
      </c>
      <c r="B106" s="47" t="s">
        <v>42</v>
      </c>
      <c r="C106" s="48">
        <f>+'part 1'!B40</f>
        <v>51023764.69</v>
      </c>
      <c r="D106" s="48">
        <f>+'part 1'!E40</f>
        <v>7245207.92</v>
      </c>
      <c r="E106" s="48">
        <v>12287775.1</v>
      </c>
      <c r="F106" s="48">
        <f>+C106-D106-E106</f>
        <v>31490781.669999994</v>
      </c>
      <c r="G106" s="49">
        <f>+'part 2 totals'!C45-'part 2 totals'!D45</f>
        <v>823797.93</v>
      </c>
      <c r="H106" s="49">
        <f>+'part 2 totals'!E45-'part 2 totals'!F45</f>
        <v>26587.21</v>
      </c>
      <c r="I106" s="49">
        <f>+'part 2 totals'!G45-'part 2 totals'!H45</f>
        <v>1110552.73</v>
      </c>
      <c r="J106" s="49">
        <f>+'part 2 totals'!I45-'part 2 totals'!J45</f>
        <v>0</v>
      </c>
      <c r="K106" s="49">
        <f>+'part 2 totals'!K45-'part 2 totals'!L45</f>
        <v>201997.71</v>
      </c>
      <c r="L106" s="49">
        <f>+'part 2 totals'!M45-'part 2 totals'!N45</f>
        <v>0</v>
      </c>
      <c r="M106" s="49">
        <f>+'part 2 totals'!O45-'part 2 totals'!P45</f>
        <v>2934769.65</v>
      </c>
      <c r="N106" s="49">
        <f>+'part 2 totals'!Q45-'part 2 totals'!R45+'part 2 totals'!S45-'part 2 totals'!T45</f>
        <v>129.85</v>
      </c>
      <c r="O106" s="49">
        <f>SUM(G106:N106)</f>
        <v>5097835.08</v>
      </c>
      <c r="P106" s="49">
        <f>+F106-O106</f>
        <v>26392946.589999996</v>
      </c>
      <c r="Q106" s="35">
        <v>4097</v>
      </c>
      <c r="R106" s="49">
        <f>SUM(P106/Q106)</f>
        <v>6442.017717842323</v>
      </c>
      <c r="S106" s="35">
        <v>553</v>
      </c>
      <c r="T106" s="35"/>
      <c r="U106" s="49">
        <f>SUM(R106*S106)</f>
        <v>3562435.7979668044</v>
      </c>
      <c r="V106" s="49">
        <f>SUM(M106+N106+P106)</f>
        <v>29327846.089999996</v>
      </c>
      <c r="W106" s="35"/>
    </row>
    <row r="107" spans="1:23" ht="12.75">
      <c r="A107" s="46" t="s">
        <v>400</v>
      </c>
      <c r="B107" s="47"/>
      <c r="C107" s="48"/>
      <c r="D107" s="48"/>
      <c r="E107" s="48"/>
      <c r="F107" s="48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35">
        <v>2272</v>
      </c>
      <c r="R107" s="35"/>
      <c r="S107" s="35">
        <v>305</v>
      </c>
      <c r="T107" s="50">
        <f>SUM(S107/S106)</f>
        <v>0.5515370705244123</v>
      </c>
      <c r="U107" s="49">
        <f>SUM(S107*R106)</f>
        <v>1964815.4039419084</v>
      </c>
      <c r="V107" s="49">
        <f>SUM(T107*V106)</f>
        <v>16175394.317269435</v>
      </c>
      <c r="W107" s="35" t="str">
        <f>IF(V107&gt;U107,"MET","NOT MET")</f>
        <v>MET</v>
      </c>
    </row>
    <row r="108" spans="1:23" ht="12.75">
      <c r="A108" s="46" t="s">
        <v>401</v>
      </c>
      <c r="B108" s="47"/>
      <c r="C108" s="48"/>
      <c r="D108" s="48"/>
      <c r="E108" s="48"/>
      <c r="F108" s="48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35">
        <v>1825</v>
      </c>
      <c r="R108" s="35"/>
      <c r="S108" s="35">
        <v>248</v>
      </c>
      <c r="T108" s="50">
        <f>SUM(S108/S106)</f>
        <v>0.4484629294755877</v>
      </c>
      <c r="U108" s="49">
        <f>SUM(R106*S108)</f>
        <v>1597620.394024896</v>
      </c>
      <c r="V108" s="49">
        <f>SUM(T108*V106)</f>
        <v>13152451.77273056</v>
      </c>
      <c r="W108" s="35" t="str">
        <f>IF(V108&gt;U108,"MET","NOT MET")</f>
        <v>MET</v>
      </c>
    </row>
    <row r="109" spans="1:23" ht="12.75">
      <c r="A109" s="46">
        <v>2100</v>
      </c>
      <c r="B109" s="47" t="s">
        <v>43</v>
      </c>
      <c r="C109" s="48">
        <f>+'part 1'!B41</f>
        <v>20919088.78</v>
      </c>
      <c r="D109" s="48">
        <f>+'part 1'!E41</f>
        <v>363426.2</v>
      </c>
      <c r="E109" s="48">
        <v>3294049.78</v>
      </c>
      <c r="F109" s="48">
        <f>+C109-D109-E109</f>
        <v>17261612.8</v>
      </c>
      <c r="G109" s="49">
        <f>+'part 2 totals'!C46-'part 2 totals'!D46</f>
        <v>405244.54000000004</v>
      </c>
      <c r="H109" s="49">
        <f>+'part 2 totals'!E46-'part 2 totals'!F46</f>
        <v>8364.18</v>
      </c>
      <c r="I109" s="49">
        <f>+'part 2 totals'!G46-'part 2 totals'!H46</f>
        <v>519633.05</v>
      </c>
      <c r="J109" s="49">
        <f>+'part 2 totals'!I46-'part 2 totals'!J46</f>
        <v>0</v>
      </c>
      <c r="K109" s="49">
        <f>+'part 2 totals'!K46-'part 2 totals'!L46</f>
        <v>134041.51</v>
      </c>
      <c r="L109" s="49">
        <f>+'part 2 totals'!M46-'part 2 totals'!N46</f>
        <v>0</v>
      </c>
      <c r="M109" s="49">
        <f>+'part 2 totals'!O46-'part 2 totals'!P46</f>
        <v>1392593.46</v>
      </c>
      <c r="N109" s="49">
        <f>+'part 2 totals'!Q46-'part 2 totals'!R46+'part 2 totals'!S46-'part 2 totals'!T46</f>
        <v>31313.89</v>
      </c>
      <c r="O109" s="49">
        <f>SUM(G109:N109)</f>
        <v>2491190.6300000004</v>
      </c>
      <c r="P109" s="49">
        <f>+F109-O109</f>
        <v>14770422.17</v>
      </c>
      <c r="Q109" s="35">
        <v>2032</v>
      </c>
      <c r="R109" s="49">
        <f>SUM(P109/Q109)</f>
        <v>7268.908548228346</v>
      </c>
      <c r="S109" s="35">
        <v>251</v>
      </c>
      <c r="T109" s="35"/>
      <c r="U109" s="49">
        <f>SUM(R109*S109)</f>
        <v>1824496.045605315</v>
      </c>
      <c r="V109" s="49">
        <f>SUM(M109+N109+P109)</f>
        <v>16194329.52</v>
      </c>
      <c r="W109" s="35"/>
    </row>
    <row r="110" spans="1:23" ht="12.75">
      <c r="A110" s="46" t="s">
        <v>400</v>
      </c>
      <c r="B110" s="47"/>
      <c r="C110" s="48"/>
      <c r="D110" s="48"/>
      <c r="E110" s="48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35">
        <v>1114</v>
      </c>
      <c r="R110" s="35"/>
      <c r="S110" s="35">
        <v>171</v>
      </c>
      <c r="T110" s="50">
        <f>SUM(S110/S109)</f>
        <v>0.6812749003984063</v>
      </c>
      <c r="U110" s="49">
        <f>SUM(S110*R109)</f>
        <v>1242983.3617470472</v>
      </c>
      <c r="V110" s="49">
        <f>SUM(T110*V109)</f>
        <v>11032790.23075697</v>
      </c>
      <c r="W110" s="35" t="str">
        <f>IF(V110&gt;U110,"MET","NOT MET")</f>
        <v>MET</v>
      </c>
    </row>
    <row r="111" spans="1:23" ht="12.75">
      <c r="A111" s="46" t="s">
        <v>401</v>
      </c>
      <c r="B111" s="47"/>
      <c r="C111" s="48"/>
      <c r="D111" s="48"/>
      <c r="E111" s="48"/>
      <c r="F111" s="48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35">
        <v>918</v>
      </c>
      <c r="R111" s="35"/>
      <c r="S111" s="35">
        <v>80</v>
      </c>
      <c r="T111" s="50">
        <f>SUM(S111/S109)</f>
        <v>0.3187250996015936</v>
      </c>
      <c r="U111" s="49">
        <f>SUM(R109*S111)</f>
        <v>581512.6838582677</v>
      </c>
      <c r="V111" s="49">
        <f>SUM(T111*V109)</f>
        <v>5161539.289243028</v>
      </c>
      <c r="W111" s="35" t="str">
        <f>IF(V111&gt;U111,"MET","NOT MET")</f>
        <v>MET</v>
      </c>
    </row>
    <row r="112" spans="1:23" ht="12.75">
      <c r="A112" s="46">
        <v>2220</v>
      </c>
      <c r="B112" s="47" t="s">
        <v>106</v>
      </c>
      <c r="C112" s="48">
        <f>+'part 1'!B42</f>
        <v>37081396.44</v>
      </c>
      <c r="D112" s="48">
        <f>+'part 1'!E42</f>
        <v>630165.45</v>
      </c>
      <c r="E112" s="48">
        <v>3149343.28</v>
      </c>
      <c r="F112" s="48">
        <f>+C112-D112-E112</f>
        <v>33301887.709999993</v>
      </c>
      <c r="G112" s="49">
        <f>+'part 2 totals'!C47-'part 2 totals'!D47</f>
        <v>822608.01</v>
      </c>
      <c r="H112" s="49">
        <f>+'part 2 totals'!E47-'part 2 totals'!F47</f>
        <v>32651.73</v>
      </c>
      <c r="I112" s="49">
        <f>+'part 2 totals'!G47-'part 2 totals'!H47</f>
        <v>1099256.26</v>
      </c>
      <c r="J112" s="49">
        <f>+'part 2 totals'!I47-'part 2 totals'!J47</f>
        <v>0</v>
      </c>
      <c r="K112" s="49">
        <f>+'part 2 totals'!K47-'part 2 totals'!L47</f>
        <v>385173.61</v>
      </c>
      <c r="L112" s="49">
        <f>+'part 2 totals'!M47-'part 2 totals'!N47</f>
        <v>0</v>
      </c>
      <c r="M112" s="49">
        <f>+'part 2 totals'!O47-'part 2 totals'!P47</f>
        <v>3556284.4299999997</v>
      </c>
      <c r="N112" s="49">
        <f>+'part 2 totals'!Q47-'part 2 totals'!R47+'part 2 totals'!S47-'part 2 totals'!T47</f>
        <v>0</v>
      </c>
      <c r="O112" s="49">
        <f>SUM(G112:N112)</f>
        <v>5895974.039999999</v>
      </c>
      <c r="P112" s="49">
        <f>+F112-O112</f>
        <v>27405913.669999994</v>
      </c>
      <c r="Q112" s="35">
        <v>4046</v>
      </c>
      <c r="R112" s="49">
        <f>SUM(P112/Q112)</f>
        <v>6773.582221947601</v>
      </c>
      <c r="S112" s="35">
        <v>552</v>
      </c>
      <c r="T112" s="35"/>
      <c r="U112" s="49">
        <f>SUM(R112*S112)</f>
        <v>3739017.386515076</v>
      </c>
      <c r="V112" s="49">
        <f>SUM(M112+N112+P112)</f>
        <v>30962198.099999994</v>
      </c>
      <c r="W112" s="35"/>
    </row>
    <row r="113" spans="1:23" ht="12.75">
      <c r="A113" s="46" t="s">
        <v>400</v>
      </c>
      <c r="B113" s="47"/>
      <c r="C113" s="48"/>
      <c r="D113" s="48"/>
      <c r="E113" s="48"/>
      <c r="F113" s="48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35">
        <v>2328</v>
      </c>
      <c r="R113" s="35"/>
      <c r="S113" s="35">
        <v>376</v>
      </c>
      <c r="T113" s="50">
        <f>SUM(S113/S112)</f>
        <v>0.6811594202898551</v>
      </c>
      <c r="U113" s="49">
        <f>SUM(S113*R112)</f>
        <v>2546866.9154522982</v>
      </c>
      <c r="V113" s="49">
        <f>SUM(T113*V112)</f>
        <v>21090192.90869565</v>
      </c>
      <c r="W113" s="35" t="str">
        <f>IF(V113&gt;U113,"MET","NOT MET")</f>
        <v>MET</v>
      </c>
    </row>
    <row r="114" spans="1:23" ht="12.75">
      <c r="A114" s="46" t="s">
        <v>401</v>
      </c>
      <c r="B114" s="47"/>
      <c r="C114" s="48"/>
      <c r="D114" s="48"/>
      <c r="E114" s="48"/>
      <c r="F114" s="48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35">
        <v>1718</v>
      </c>
      <c r="R114" s="35"/>
      <c r="S114" s="35">
        <v>176</v>
      </c>
      <c r="T114" s="50">
        <f>SUM(S114/S112)</f>
        <v>0.3188405797101449</v>
      </c>
      <c r="U114" s="49">
        <f>SUM(R112*S114)</f>
        <v>1192150.4710627778</v>
      </c>
      <c r="V114" s="49">
        <f>SUM(T114*V112)</f>
        <v>9872005.191304345</v>
      </c>
      <c r="W114" s="35" t="str">
        <f>IF(V114&gt;U114,"MET","NOT MET")</f>
        <v>MET</v>
      </c>
    </row>
    <row r="115" spans="1:23" ht="12.75">
      <c r="A115" s="46">
        <v>2300</v>
      </c>
      <c r="B115" s="47" t="s">
        <v>44</v>
      </c>
      <c r="C115" s="48">
        <f>+'part 1'!B43</f>
        <v>66128711.05</v>
      </c>
      <c r="D115" s="48">
        <f>+'part 1'!E43</f>
        <v>736648.44</v>
      </c>
      <c r="E115" s="48">
        <v>21380179.28</v>
      </c>
      <c r="F115" s="48">
        <f>+C115-D115-E115</f>
        <v>44011883.33</v>
      </c>
      <c r="G115" s="49">
        <f>+'part 2 totals'!C48-'part 2 totals'!D48</f>
        <v>1196644.25</v>
      </c>
      <c r="H115" s="49">
        <f>+'part 2 totals'!E48-'part 2 totals'!F48</f>
        <v>29425</v>
      </c>
      <c r="I115" s="49">
        <f>+'part 2 totals'!G48-'part 2 totals'!H48</f>
        <v>1046246.6499999999</v>
      </c>
      <c r="J115" s="49">
        <f>+'part 2 totals'!I48-'part 2 totals'!J48</f>
        <v>0</v>
      </c>
      <c r="K115" s="49">
        <f>+'part 2 totals'!K48-'part 2 totals'!L48</f>
        <v>404493.23000000004</v>
      </c>
      <c r="L115" s="49">
        <f>+'part 2 totals'!M48-'part 2 totals'!N48</f>
        <v>0</v>
      </c>
      <c r="M115" s="49">
        <f>+'part 2 totals'!O48-'part 2 totals'!P48</f>
        <v>3092864.66</v>
      </c>
      <c r="N115" s="49">
        <f>+'part 2 totals'!Q48-'part 2 totals'!R48+'part 2 totals'!S48-'part 2 totals'!T48</f>
        <v>0</v>
      </c>
      <c r="O115" s="49">
        <f>SUM(G115:N115)</f>
        <v>5769673.79</v>
      </c>
      <c r="P115" s="49">
        <f>+F115-O115</f>
        <v>38242209.54</v>
      </c>
      <c r="Q115" s="35">
        <v>4460</v>
      </c>
      <c r="R115" s="49">
        <f>SUM(P115/Q115)</f>
        <v>8574.486443946189</v>
      </c>
      <c r="S115" s="35">
        <v>690</v>
      </c>
      <c r="T115" s="35"/>
      <c r="U115" s="49">
        <f>SUM(R115*S115)</f>
        <v>5916395.646322871</v>
      </c>
      <c r="V115" s="49">
        <f>SUM(M115+N115+P115)</f>
        <v>41335074.2</v>
      </c>
      <c r="W115" s="35"/>
    </row>
    <row r="116" spans="1:23" ht="12.75">
      <c r="A116" s="46" t="s">
        <v>400</v>
      </c>
      <c r="B116" s="47"/>
      <c r="C116" s="48"/>
      <c r="D116" s="48"/>
      <c r="E116" s="48"/>
      <c r="F116" s="48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35">
        <v>2461</v>
      </c>
      <c r="R116" s="35"/>
      <c r="S116" s="35">
        <v>416</v>
      </c>
      <c r="T116" s="50">
        <f>SUM(S116/S115)</f>
        <v>0.6028985507246377</v>
      </c>
      <c r="U116" s="49">
        <f>SUM(S116*R115)</f>
        <v>3566986.360681615</v>
      </c>
      <c r="V116" s="49">
        <f>SUM(T116*V115)</f>
        <v>24920856.329275366</v>
      </c>
      <c r="W116" s="35" t="str">
        <f>IF(V116&gt;U116,"MET","NOT MET")</f>
        <v>MET</v>
      </c>
    </row>
    <row r="117" spans="1:23" ht="12.75">
      <c r="A117" s="46" t="s">
        <v>401</v>
      </c>
      <c r="B117" s="47"/>
      <c r="C117" s="48"/>
      <c r="D117" s="48"/>
      <c r="E117" s="48"/>
      <c r="F117" s="48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35">
        <v>1999</v>
      </c>
      <c r="R117" s="35"/>
      <c r="S117" s="35">
        <v>274</v>
      </c>
      <c r="T117" s="50">
        <f>SUM(S117/S115)</f>
        <v>0.39710144927536234</v>
      </c>
      <c r="U117" s="49">
        <f>SUM(R115*S117)</f>
        <v>2349409.285641256</v>
      </c>
      <c r="V117" s="49">
        <f>SUM(T117*V115)</f>
        <v>16414217.870724639</v>
      </c>
      <c r="W117" s="35" t="str">
        <f>IF(V117&gt;U117,"MET","NOT MET")</f>
        <v>MET</v>
      </c>
    </row>
    <row r="118" spans="1:23" ht="12.75">
      <c r="A118" s="46">
        <v>2320</v>
      </c>
      <c r="B118" s="47" t="s">
        <v>107</v>
      </c>
      <c r="C118" s="48">
        <f>+'part 1'!B44</f>
        <v>31900663.36</v>
      </c>
      <c r="D118" s="48">
        <f>+'part 1'!E44</f>
        <v>3296382.55</v>
      </c>
      <c r="E118" s="48">
        <v>8893836.56</v>
      </c>
      <c r="F118" s="48">
        <f>+C118-D118-E118</f>
        <v>19710444.25</v>
      </c>
      <c r="G118" s="49">
        <f>+'part 2 totals'!C49-'part 2 totals'!D49</f>
        <v>541503.26</v>
      </c>
      <c r="H118" s="49">
        <f>+'part 2 totals'!E49-'part 2 totals'!F49</f>
        <v>10385.11</v>
      </c>
      <c r="I118" s="49">
        <f>+'part 2 totals'!G49-'part 2 totals'!H49</f>
        <v>699037.81</v>
      </c>
      <c r="J118" s="49">
        <f>+'part 2 totals'!I49-'part 2 totals'!J49</f>
        <v>0</v>
      </c>
      <c r="K118" s="49">
        <f>+'part 2 totals'!K49-'part 2 totals'!L49</f>
        <v>200391.24</v>
      </c>
      <c r="L118" s="49">
        <f>+'part 2 totals'!M49-'part 2 totals'!N49</f>
        <v>0</v>
      </c>
      <c r="M118" s="49">
        <f>+'part 2 totals'!O49-'part 2 totals'!P49</f>
        <v>1554581.44</v>
      </c>
      <c r="N118" s="49">
        <f>+'part 2 totals'!Q49-'part 2 totals'!R49+'part 2 totals'!S49-'part 2 totals'!T49</f>
        <v>0</v>
      </c>
      <c r="O118" s="49">
        <f>SUM(G118:N118)</f>
        <v>3005898.8600000003</v>
      </c>
      <c r="P118" s="49">
        <f>+F118-O118</f>
        <v>16704545.39</v>
      </c>
      <c r="Q118" s="35">
        <v>1952</v>
      </c>
      <c r="R118" s="49">
        <f>SUM(P118/Q118)</f>
        <v>8557.656449795082</v>
      </c>
      <c r="S118" s="35">
        <v>258</v>
      </c>
      <c r="T118" s="35"/>
      <c r="U118" s="49">
        <f>SUM(R118*S118)</f>
        <v>2207875.364047131</v>
      </c>
      <c r="V118" s="49">
        <f>SUM(M118+N118+P118)</f>
        <v>18259126.830000002</v>
      </c>
      <c r="W118" s="35"/>
    </row>
    <row r="119" spans="1:23" ht="12.75">
      <c r="A119" s="46" t="s">
        <v>400</v>
      </c>
      <c r="B119" s="47"/>
      <c r="C119" s="48"/>
      <c r="D119" s="48"/>
      <c r="E119" s="48"/>
      <c r="F119" s="48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35">
        <v>1067</v>
      </c>
      <c r="R119" s="35"/>
      <c r="S119" s="35">
        <v>147</v>
      </c>
      <c r="T119" s="50">
        <f>SUM(S119/S118)</f>
        <v>0.5697674418604651</v>
      </c>
      <c r="U119" s="49">
        <f>SUM(S119*R118)</f>
        <v>1257975.4981198772</v>
      </c>
      <c r="V119" s="49">
        <f>SUM(T119*V118)</f>
        <v>10403455.984534886</v>
      </c>
      <c r="W119" s="35" t="str">
        <f>IF(V119&gt;U119,"MET","NOT MET")</f>
        <v>MET</v>
      </c>
    </row>
    <row r="120" spans="1:23" ht="12.75">
      <c r="A120" s="46" t="s">
        <v>401</v>
      </c>
      <c r="B120" s="47"/>
      <c r="C120" s="48"/>
      <c r="D120" s="48"/>
      <c r="E120" s="48"/>
      <c r="F120" s="48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35">
        <v>885</v>
      </c>
      <c r="R120" s="35"/>
      <c r="S120" s="35">
        <v>111</v>
      </c>
      <c r="T120" s="50">
        <f>SUM(S120/S118)</f>
        <v>0.43023255813953487</v>
      </c>
      <c r="U120" s="49">
        <f>SUM(R118*S120)</f>
        <v>949899.8659272541</v>
      </c>
      <c r="V120" s="49">
        <f>SUM(T120*V118)</f>
        <v>7855670.845465117</v>
      </c>
      <c r="W120" s="35" t="str">
        <f>IF(V120&gt;U120,"MET","NOT MET")</f>
        <v>MET</v>
      </c>
    </row>
    <row r="121" spans="1:23" ht="12.75">
      <c r="A121" s="46">
        <v>2400</v>
      </c>
      <c r="B121" s="47" t="s">
        <v>45</v>
      </c>
      <c r="C121" s="48">
        <f>+'part 1'!B45</f>
        <v>153132580.79</v>
      </c>
      <c r="D121" s="48">
        <f>+'part 1'!E45</f>
        <v>4377495.69</v>
      </c>
      <c r="E121" s="48">
        <v>28170192.49</v>
      </c>
      <c r="F121" s="48">
        <f>+C121-D121-E121</f>
        <v>120584892.61</v>
      </c>
      <c r="G121" s="49">
        <f>+'part 2 totals'!C50-'part 2 totals'!D50</f>
        <v>3018139.84</v>
      </c>
      <c r="H121" s="49">
        <f>+'part 2 totals'!E50-'part 2 totals'!F50</f>
        <v>94365.15</v>
      </c>
      <c r="I121" s="49">
        <f>+'part 2 totals'!G50-'part 2 totals'!H50</f>
        <v>3705432.9299999997</v>
      </c>
      <c r="J121" s="49">
        <f>+'part 2 totals'!I50-'part 2 totals'!J50</f>
        <v>78108.42</v>
      </c>
      <c r="K121" s="49">
        <f>+'part 2 totals'!K50-'part 2 totals'!L50</f>
        <v>684564.29</v>
      </c>
      <c r="L121" s="49">
        <f>+'part 2 totals'!M50-'part 2 totals'!N50</f>
        <v>0</v>
      </c>
      <c r="M121" s="49">
        <f>+'part 2 totals'!O50-'part 2 totals'!P50</f>
        <v>10056753.88</v>
      </c>
      <c r="N121" s="49">
        <f>+'part 2 totals'!Q50-'part 2 totals'!R50+'part 2 totals'!S50-'part 2 totals'!T50</f>
        <v>1800</v>
      </c>
      <c r="O121" s="49">
        <f>SUM(G121:N121)</f>
        <v>17639164.51</v>
      </c>
      <c r="P121" s="49">
        <f>+F121-O121</f>
        <v>102945728.1</v>
      </c>
      <c r="Q121" s="35">
        <v>14569</v>
      </c>
      <c r="R121" s="49">
        <f>SUM(P121/Q121)</f>
        <v>7066.080588921683</v>
      </c>
      <c r="S121" s="35">
        <v>1853</v>
      </c>
      <c r="T121" s="35"/>
      <c r="U121" s="49">
        <f>SUM(R121*S121)</f>
        <v>13093447.331271878</v>
      </c>
      <c r="V121" s="49">
        <f>SUM(M121+N121+P121)</f>
        <v>113004281.97999999</v>
      </c>
      <c r="W121" s="35"/>
    </row>
    <row r="122" spans="1:23" ht="12.75">
      <c r="A122" s="46" t="s">
        <v>400</v>
      </c>
      <c r="B122" s="47"/>
      <c r="C122" s="48"/>
      <c r="D122" s="48"/>
      <c r="E122" s="48"/>
      <c r="F122" s="48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35">
        <v>8428</v>
      </c>
      <c r="R122" s="35"/>
      <c r="S122" s="35">
        <v>1219</v>
      </c>
      <c r="T122" s="50">
        <f>SUM(S122/S121)</f>
        <v>0.6578521316783594</v>
      </c>
      <c r="U122" s="49">
        <f>SUM(S122*R121)</f>
        <v>8613552.237895532</v>
      </c>
      <c r="V122" s="49">
        <f>SUM(T122*V121)</f>
        <v>74340107.78932542</v>
      </c>
      <c r="W122" s="35" t="str">
        <f>IF(V122&gt;U122,"MET","NOT MET")</f>
        <v>MET</v>
      </c>
    </row>
    <row r="123" spans="1:23" ht="12.75">
      <c r="A123" s="46" t="s">
        <v>401</v>
      </c>
      <c r="B123" s="47"/>
      <c r="C123" s="48"/>
      <c r="D123" s="48"/>
      <c r="E123" s="48"/>
      <c r="F123" s="48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35">
        <v>6141</v>
      </c>
      <c r="R123" s="35"/>
      <c r="S123" s="35">
        <v>647</v>
      </c>
      <c r="T123" s="50">
        <f>SUM(S123/S121)</f>
        <v>0.34916351861845657</v>
      </c>
      <c r="U123" s="49">
        <f>SUM(R121*S123)</f>
        <v>4571754.141032329</v>
      </c>
      <c r="V123" s="49">
        <f>SUM(T123*V121)</f>
        <v>39456972.715089045</v>
      </c>
      <c r="W123" s="35" t="str">
        <f>IF(V123&gt;U123,"MET","NOT MET")</f>
        <v>MET</v>
      </c>
    </row>
    <row r="124" spans="1:23" ht="12.75">
      <c r="A124" s="46">
        <v>2420</v>
      </c>
      <c r="B124" s="47" t="s">
        <v>108</v>
      </c>
      <c r="C124" s="48">
        <f>+'part 1'!B46</f>
        <v>70770911.01</v>
      </c>
      <c r="D124" s="48">
        <f>+'part 1'!E46</f>
        <v>2055671.69</v>
      </c>
      <c r="E124" s="48">
        <v>16139069.6</v>
      </c>
      <c r="F124" s="48">
        <f>+C124-D124-E124</f>
        <v>52576169.720000006</v>
      </c>
      <c r="G124" s="49">
        <f>+'part 2 totals'!C51-'part 2 totals'!D51</f>
        <v>1130468.61</v>
      </c>
      <c r="H124" s="49">
        <f>+'part 2 totals'!E51-'part 2 totals'!F51</f>
        <v>60871.85</v>
      </c>
      <c r="I124" s="49">
        <f>+'part 2 totals'!G51-'part 2 totals'!H51</f>
        <v>1613137.09</v>
      </c>
      <c r="J124" s="49">
        <f>+'part 2 totals'!I51-'part 2 totals'!J51</f>
        <v>55548.75</v>
      </c>
      <c r="K124" s="49">
        <f>+'part 2 totals'!K51-'part 2 totals'!L51</f>
        <v>485227.75</v>
      </c>
      <c r="L124" s="49">
        <f>+'part 2 totals'!M51-'part 2 totals'!N51</f>
        <v>0</v>
      </c>
      <c r="M124" s="49">
        <f>+'part 2 totals'!O51-'part 2 totals'!P51</f>
        <v>3125147.47</v>
      </c>
      <c r="N124" s="49">
        <f>+'part 2 totals'!Q51-'part 2 totals'!R51+'part 2 totals'!S51-'part 2 totals'!T51</f>
        <v>86510.25</v>
      </c>
      <c r="O124" s="49">
        <f>SUM(G124:N124)</f>
        <v>6556911.7700000005</v>
      </c>
      <c r="P124" s="49">
        <f>+F124-O124</f>
        <v>46019257.95</v>
      </c>
      <c r="Q124" s="35">
        <v>5906</v>
      </c>
      <c r="R124" s="49">
        <f>SUM(P124/Q124)</f>
        <v>7791.950211649171</v>
      </c>
      <c r="S124" s="35">
        <v>647</v>
      </c>
      <c r="T124" s="35"/>
      <c r="U124" s="49">
        <f>SUM(R124*S124)</f>
        <v>5041391.786937014</v>
      </c>
      <c r="V124" s="49">
        <f>SUM(M124+N124+P124)</f>
        <v>49230915.67</v>
      </c>
      <c r="W124" s="35"/>
    </row>
    <row r="125" spans="1:23" ht="12.75">
      <c r="A125" s="46" t="s">
        <v>400</v>
      </c>
      <c r="B125" s="47"/>
      <c r="C125" s="48"/>
      <c r="D125" s="48"/>
      <c r="E125" s="48"/>
      <c r="F125" s="48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35">
        <v>3464</v>
      </c>
      <c r="R125" s="35"/>
      <c r="S125" s="35">
        <v>469</v>
      </c>
      <c r="T125" s="50">
        <f>SUM(S125/S124)</f>
        <v>0.7248840803709428</v>
      </c>
      <c r="U125" s="49">
        <f>SUM(S125*R124)</f>
        <v>3654424.649263461</v>
      </c>
      <c r="V125" s="49">
        <f>SUM(T125*V124)</f>
        <v>35686707.03126739</v>
      </c>
      <c r="W125" s="35" t="str">
        <f>IF(V125&gt;U125,"MET","NOT MET")</f>
        <v>MET</v>
      </c>
    </row>
    <row r="126" spans="1:23" ht="12.75">
      <c r="A126" s="46" t="s">
        <v>401</v>
      </c>
      <c r="B126" s="47"/>
      <c r="C126" s="48"/>
      <c r="D126" s="48"/>
      <c r="E126" s="48"/>
      <c r="F126" s="48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35">
        <v>2442</v>
      </c>
      <c r="R126" s="35"/>
      <c r="S126" s="35">
        <v>178</v>
      </c>
      <c r="T126" s="50">
        <f>SUM(S126/S124)</f>
        <v>0.2751159196290572</v>
      </c>
      <c r="U126" s="49">
        <f>SUM(R124*S126)</f>
        <v>1386967.1376735524</v>
      </c>
      <c r="V126" s="49">
        <f>SUM(T126*V124)</f>
        <v>13544208.638732612</v>
      </c>
      <c r="W126" s="35" t="str">
        <f>IF(V126&gt;U126,"MET","NOT MET")</f>
        <v>MET</v>
      </c>
    </row>
    <row r="127" spans="1:23" ht="12.75">
      <c r="A127" s="46">
        <v>2421</v>
      </c>
      <c r="B127" s="47" t="s">
        <v>109</v>
      </c>
      <c r="C127" s="48">
        <f>+'part 1'!B47</f>
        <v>72921182.44</v>
      </c>
      <c r="D127" s="48">
        <f>+'part 1'!E47</f>
        <v>1374685.34</v>
      </c>
      <c r="E127" s="48">
        <v>14174933.88</v>
      </c>
      <c r="F127" s="48">
        <f>+C127-D127-E127</f>
        <v>57371563.21999999</v>
      </c>
      <c r="G127" s="49">
        <f>+'part 2 totals'!C52-'part 2 totals'!D52</f>
        <v>1546784.57</v>
      </c>
      <c r="H127" s="49">
        <f>+'part 2 totals'!E52-'part 2 totals'!F52</f>
        <v>51912.14</v>
      </c>
      <c r="I127" s="49">
        <f>+'part 2 totals'!G52-'part 2 totals'!H52</f>
        <v>1506460.6500000001</v>
      </c>
      <c r="J127" s="49">
        <f>+'part 2 totals'!I52-'part 2 totals'!J52</f>
        <v>24571.97</v>
      </c>
      <c r="K127" s="49">
        <f>+'part 2 totals'!K52-'part 2 totals'!L52</f>
        <v>532216.62</v>
      </c>
      <c r="L127" s="49">
        <f>+'part 2 totals'!M52-'part 2 totals'!N52</f>
        <v>0</v>
      </c>
      <c r="M127" s="49">
        <f>+'part 2 totals'!O52-'part 2 totals'!P52</f>
        <v>3820541.92</v>
      </c>
      <c r="N127" s="49">
        <f>+'part 2 totals'!Q52-'part 2 totals'!R52+'part 2 totals'!S52-'part 2 totals'!T52</f>
        <v>27468.51</v>
      </c>
      <c r="O127" s="49">
        <f>SUM(G127:N127)</f>
        <v>7509956.380000001</v>
      </c>
      <c r="P127" s="49">
        <f>+F127-O127</f>
        <v>49861606.83999999</v>
      </c>
      <c r="Q127" s="35">
        <v>6375</v>
      </c>
      <c r="R127" s="49">
        <f>SUM(P127/Q127)</f>
        <v>7821.428523921567</v>
      </c>
      <c r="S127" s="35">
        <v>727</v>
      </c>
      <c r="T127" s="35"/>
      <c r="U127" s="49">
        <f>SUM(R127*S127)</f>
        <v>5686178.536890979</v>
      </c>
      <c r="V127" s="49">
        <f>SUM(M127+N127+P127)</f>
        <v>53709617.26999999</v>
      </c>
      <c r="W127" s="35"/>
    </row>
    <row r="128" spans="1:23" ht="12.75">
      <c r="A128" s="46" t="s">
        <v>400</v>
      </c>
      <c r="B128" s="47"/>
      <c r="C128" s="48"/>
      <c r="D128" s="48"/>
      <c r="E128" s="48"/>
      <c r="F128" s="48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35">
        <v>3926</v>
      </c>
      <c r="R128" s="35"/>
      <c r="S128" s="35">
        <v>508</v>
      </c>
      <c r="T128" s="50">
        <f>SUM(S128/S127)</f>
        <v>0.6987620357634112</v>
      </c>
      <c r="U128" s="49">
        <f>SUM(S128*R127)</f>
        <v>3973285.690152156</v>
      </c>
      <c r="V128" s="49">
        <f>SUM(T128*V127)</f>
        <v>37530241.50365886</v>
      </c>
      <c r="W128" s="35" t="str">
        <f>IF(V128&gt;U128,"MET","NOT MET")</f>
        <v>MET</v>
      </c>
    </row>
    <row r="129" spans="1:23" ht="12.75">
      <c r="A129" s="46" t="s">
        <v>401</v>
      </c>
      <c r="B129" s="47"/>
      <c r="C129" s="48"/>
      <c r="D129" s="48"/>
      <c r="E129" s="48"/>
      <c r="F129" s="48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35">
        <v>2449</v>
      </c>
      <c r="R129" s="35"/>
      <c r="S129" s="35">
        <v>219</v>
      </c>
      <c r="T129" s="50">
        <f>SUM(S129/S127)</f>
        <v>0.3012379642365887</v>
      </c>
      <c r="U129" s="49">
        <f>SUM(R127*S129)</f>
        <v>1712892.8467388232</v>
      </c>
      <c r="V129" s="49">
        <f>SUM(T129*V127)</f>
        <v>16179375.766341124</v>
      </c>
      <c r="W129" s="35" t="str">
        <f>IF(V129&gt;U129,"MET","NOT MET")</f>
        <v>MET</v>
      </c>
    </row>
    <row r="130" spans="1:23" ht="12.75">
      <c r="A130" s="46">
        <v>2422</v>
      </c>
      <c r="B130" s="47" t="s">
        <v>110</v>
      </c>
      <c r="C130" s="48">
        <f>+'part 1'!B48</f>
        <v>30755355.7</v>
      </c>
      <c r="D130" s="48">
        <f>+'part 1'!E48</f>
        <v>959598.71</v>
      </c>
      <c r="E130" s="48">
        <v>5519679.4</v>
      </c>
      <c r="F130" s="48">
        <f>+C130-D130-E130</f>
        <v>24276077.589999996</v>
      </c>
      <c r="G130" s="49">
        <f>+'part 2 totals'!C53-'part 2 totals'!D53</f>
        <v>623625.39</v>
      </c>
      <c r="H130" s="49">
        <f>+'part 2 totals'!E53-'part 2 totals'!F53</f>
        <v>19349</v>
      </c>
      <c r="I130" s="49">
        <f>+'part 2 totals'!G53-'part 2 totals'!H53</f>
        <v>504170.04000000004</v>
      </c>
      <c r="J130" s="49">
        <f>+'part 2 totals'!I53-'part 2 totals'!J53</f>
        <v>0</v>
      </c>
      <c r="K130" s="49">
        <f>+'part 2 totals'!K53-'part 2 totals'!L53</f>
        <v>80057.65</v>
      </c>
      <c r="L130" s="49">
        <f>+'part 2 totals'!M53-'part 2 totals'!N53</f>
        <v>0</v>
      </c>
      <c r="M130" s="49">
        <f>+'part 2 totals'!O53-'part 2 totals'!P53</f>
        <v>2292412.28</v>
      </c>
      <c r="N130" s="49">
        <f>+'part 2 totals'!Q53-'part 2 totals'!R53+'part 2 totals'!S53-'part 2 totals'!T53</f>
        <v>9955.84</v>
      </c>
      <c r="O130" s="49">
        <f>SUM(G130:N130)</f>
        <v>3529570.1999999997</v>
      </c>
      <c r="P130" s="49">
        <f>+F130-O130</f>
        <v>20746507.389999997</v>
      </c>
      <c r="Q130" s="35">
        <v>3244</v>
      </c>
      <c r="R130" s="49">
        <f>SUM(P130/Q130)</f>
        <v>6395.3475308261395</v>
      </c>
      <c r="S130" s="35">
        <v>426</v>
      </c>
      <c r="T130" s="35"/>
      <c r="U130" s="49">
        <f>SUM(R130*S130)</f>
        <v>2724418.0481319353</v>
      </c>
      <c r="V130" s="49">
        <f>SUM(M130+N130+P130)</f>
        <v>23048875.509999998</v>
      </c>
      <c r="W130" s="35"/>
    </row>
    <row r="131" spans="1:23" ht="12.75">
      <c r="A131" s="46" t="s">
        <v>400</v>
      </c>
      <c r="B131" s="47"/>
      <c r="C131" s="48"/>
      <c r="D131" s="48"/>
      <c r="E131" s="48"/>
      <c r="F131" s="48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35">
        <v>1746</v>
      </c>
      <c r="R131" s="35"/>
      <c r="S131" s="35">
        <v>288</v>
      </c>
      <c r="T131" s="50">
        <f>SUM(S131/S130)</f>
        <v>0.676056338028169</v>
      </c>
      <c r="U131" s="49">
        <f>SUM(S131*R130)</f>
        <v>1841860.0888779282</v>
      </c>
      <c r="V131" s="49">
        <f>SUM(T131*V130)</f>
        <v>15582338.372957746</v>
      </c>
      <c r="W131" s="35" t="str">
        <f>IF(V131&gt;U131,"MET","NOT MET")</f>
        <v>MET</v>
      </c>
    </row>
    <row r="132" spans="1:23" ht="12.75">
      <c r="A132" s="46" t="s">
        <v>401</v>
      </c>
      <c r="B132" s="47"/>
      <c r="C132" s="48"/>
      <c r="D132" s="48"/>
      <c r="E132" s="48"/>
      <c r="F132" s="48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35">
        <v>1498</v>
      </c>
      <c r="R132" s="35"/>
      <c r="S132" s="35">
        <v>138</v>
      </c>
      <c r="T132" s="50">
        <f>SUM(S132/S130)</f>
        <v>0.323943661971831</v>
      </c>
      <c r="U132" s="49">
        <f>SUM(R130*S132)</f>
        <v>882557.9592540072</v>
      </c>
      <c r="V132" s="49">
        <f>SUM(T132*V130)</f>
        <v>7466537.137042253</v>
      </c>
      <c r="W132" s="35" t="str">
        <f>IF(V132&gt;U132,"MET","NOT MET")</f>
        <v>MET</v>
      </c>
    </row>
    <row r="133" spans="1:23" ht="12.75">
      <c r="A133" s="46">
        <v>2423</v>
      </c>
      <c r="B133" s="47" t="s">
        <v>111</v>
      </c>
      <c r="C133" s="48">
        <f>+'part 1'!B49</f>
        <v>22181876.25</v>
      </c>
      <c r="D133" s="48">
        <f>+'part 1'!E49</f>
        <v>464531.61</v>
      </c>
      <c r="E133" s="48">
        <v>2267414.48</v>
      </c>
      <c r="F133" s="48">
        <f>+C133-D133-E133</f>
        <v>19449930.16</v>
      </c>
      <c r="G133" s="49">
        <f>+'part 2 totals'!C54-'part 2 totals'!D54</f>
        <v>364139.83</v>
      </c>
      <c r="H133" s="49">
        <f>+'part 2 totals'!E54-'part 2 totals'!F54</f>
        <v>16556.11</v>
      </c>
      <c r="I133" s="49">
        <f>+'part 2 totals'!G54-'part 2 totals'!H54</f>
        <v>439127.73000000004</v>
      </c>
      <c r="J133" s="49">
        <f>+'part 2 totals'!I54-'part 2 totals'!J54</f>
        <v>0</v>
      </c>
      <c r="K133" s="49">
        <f>+'part 2 totals'!K54-'part 2 totals'!L54</f>
        <v>103281.88</v>
      </c>
      <c r="L133" s="49">
        <f>+'part 2 totals'!M54-'part 2 totals'!N54</f>
        <v>0</v>
      </c>
      <c r="M133" s="49">
        <f>+'part 2 totals'!O54-'part 2 totals'!P54</f>
        <v>1719044.01</v>
      </c>
      <c r="N133" s="49">
        <f>+'part 2 totals'!Q54-'part 2 totals'!R54+'part 2 totals'!S54-'part 2 totals'!T54</f>
        <v>10325.4</v>
      </c>
      <c r="O133" s="49">
        <f>SUM(G133:N133)</f>
        <v>2652474.96</v>
      </c>
      <c r="P133" s="49">
        <f>+F133-O133</f>
        <v>16797455.2</v>
      </c>
      <c r="Q133" s="35">
        <v>2007</v>
      </c>
      <c r="R133" s="49">
        <f>SUM(P133/Q133)</f>
        <v>8369.434578973593</v>
      </c>
      <c r="S133" s="35">
        <v>235</v>
      </c>
      <c r="T133" s="35"/>
      <c r="U133" s="49">
        <f>SUM(R133*S133)</f>
        <v>1966817.1260587943</v>
      </c>
      <c r="V133" s="49">
        <f>SUM(M133+N133+P133)</f>
        <v>18526824.61</v>
      </c>
      <c r="W133" s="35"/>
    </row>
    <row r="134" spans="1:23" ht="12.75">
      <c r="A134" s="46" t="s">
        <v>400</v>
      </c>
      <c r="B134" s="47"/>
      <c r="C134" s="48"/>
      <c r="D134" s="48"/>
      <c r="E134" s="48"/>
      <c r="F134" s="48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35">
        <v>1112</v>
      </c>
      <c r="R134" s="35"/>
      <c r="S134" s="35">
        <v>128</v>
      </c>
      <c r="T134" s="50">
        <f>SUM(S134/S133)</f>
        <v>0.5446808510638298</v>
      </c>
      <c r="U134" s="49">
        <f>SUM(S134*R133)</f>
        <v>1071287.6261086199</v>
      </c>
      <c r="V134" s="49">
        <f>SUM(T134*V133)</f>
        <v>10091206.596085107</v>
      </c>
      <c r="W134" s="35" t="str">
        <f>IF(V134&gt;U134,"MET","NOT MET")</f>
        <v>MET</v>
      </c>
    </row>
    <row r="135" spans="1:23" ht="12.75">
      <c r="A135" s="46" t="s">
        <v>401</v>
      </c>
      <c r="B135" s="47"/>
      <c r="C135" s="48"/>
      <c r="D135" s="48"/>
      <c r="E135" s="48"/>
      <c r="F135" s="48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35">
        <v>895</v>
      </c>
      <c r="R135" s="35"/>
      <c r="S135" s="35">
        <v>107</v>
      </c>
      <c r="T135" s="50">
        <f>SUM(S135/S133)</f>
        <v>0.4553191489361702</v>
      </c>
      <c r="U135" s="49">
        <f>SUM(R133*S135)</f>
        <v>895529.4999501744</v>
      </c>
      <c r="V135" s="49">
        <f>SUM(T135*V133)</f>
        <v>8435618.013914892</v>
      </c>
      <c r="W135" s="35" t="str">
        <f>IF(V135&gt;U135,"MET","NOT MET")</f>
        <v>MET</v>
      </c>
    </row>
    <row r="136" spans="1:23" ht="12.75">
      <c r="A136" s="46">
        <v>2500</v>
      </c>
      <c r="B136" s="47" t="s">
        <v>46</v>
      </c>
      <c r="C136" s="48">
        <f>+'part 1'!B50</f>
        <v>71520432.85</v>
      </c>
      <c r="D136" s="48">
        <f>+'part 1'!E50</f>
        <v>820282.76</v>
      </c>
      <c r="E136" s="48">
        <v>13254204.64</v>
      </c>
      <c r="F136" s="48">
        <f>+C136-D136-E136</f>
        <v>57445945.44999999</v>
      </c>
      <c r="G136" s="49">
        <f>+'part 2 totals'!C55-'part 2 totals'!D55</f>
        <v>1268308.51</v>
      </c>
      <c r="H136" s="49">
        <f>+'part 2 totals'!E55-'part 2 totals'!F55</f>
        <v>48117.27</v>
      </c>
      <c r="I136" s="49">
        <f>+'part 2 totals'!G55-'part 2 totals'!H55</f>
        <v>1275241.51</v>
      </c>
      <c r="J136" s="49">
        <f>+'part 2 totals'!I55-'part 2 totals'!J55</f>
        <v>0</v>
      </c>
      <c r="K136" s="49">
        <f>+'part 2 totals'!K55-'part 2 totals'!L55</f>
        <v>246372.14</v>
      </c>
      <c r="L136" s="49">
        <f>+'part 2 totals'!M55-'part 2 totals'!N55</f>
        <v>0</v>
      </c>
      <c r="M136" s="49">
        <f>+'part 2 totals'!O55-'part 2 totals'!P55</f>
        <v>4021756.43</v>
      </c>
      <c r="N136" s="49">
        <f>+'part 2 totals'!Q55-'part 2 totals'!R55+'part 2 totals'!S55-'part 2 totals'!T55</f>
        <v>8022.94</v>
      </c>
      <c r="O136" s="49">
        <f>SUM(G136:N136)</f>
        <v>6867818.800000001</v>
      </c>
      <c r="P136" s="49">
        <f>+F136-O136</f>
        <v>50578126.64999999</v>
      </c>
      <c r="Q136" s="35">
        <v>6186</v>
      </c>
      <c r="R136" s="49">
        <f>SUM(P136/Q136)</f>
        <v>8176.224806013578</v>
      </c>
      <c r="S136" s="35">
        <v>731</v>
      </c>
      <c r="T136" s="35"/>
      <c r="U136" s="49">
        <f>SUM(R136*S136)</f>
        <v>5976820.333195926</v>
      </c>
      <c r="V136" s="49">
        <f>SUM(M136+N136+P136)</f>
        <v>54607906.01999999</v>
      </c>
      <c r="W136" s="35"/>
    </row>
    <row r="137" spans="1:23" ht="12.75">
      <c r="A137" s="46" t="s">
        <v>400</v>
      </c>
      <c r="B137" s="47"/>
      <c r="C137" s="48"/>
      <c r="D137" s="48"/>
      <c r="E137" s="48"/>
      <c r="F137" s="48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35">
        <v>3256</v>
      </c>
      <c r="R137" s="35"/>
      <c r="S137" s="35">
        <v>398</v>
      </c>
      <c r="T137" s="50">
        <f>SUM(S137/S136)</f>
        <v>0.5444596443228454</v>
      </c>
      <c r="U137" s="49">
        <f>SUM(S137*R136)</f>
        <v>3254137.472793404</v>
      </c>
      <c r="V137" s="49">
        <f>SUM(T137*V136)</f>
        <v>29731801.088864565</v>
      </c>
      <c r="W137" s="35" t="str">
        <f>IF(V137&gt;U137,"MET","NOT MET")</f>
        <v>MET</v>
      </c>
    </row>
    <row r="138" spans="1:23" ht="12.75">
      <c r="A138" s="46" t="s">
        <v>401</v>
      </c>
      <c r="B138" s="47"/>
      <c r="C138" s="48"/>
      <c r="D138" s="48"/>
      <c r="E138" s="48"/>
      <c r="F138" s="48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35">
        <v>2930</v>
      </c>
      <c r="R138" s="35"/>
      <c r="S138" s="35">
        <v>333</v>
      </c>
      <c r="T138" s="50">
        <f>SUM(S138/S136)</f>
        <v>0.45554035567715456</v>
      </c>
      <c r="U138" s="49">
        <f>SUM(R136*S138)</f>
        <v>2722682.8604025217</v>
      </c>
      <c r="V138" s="49">
        <f>SUM(T138*V136)</f>
        <v>24876104.931135423</v>
      </c>
      <c r="W138" s="35" t="str">
        <f>IF(V138&gt;U138,"MET","NOT MET")</f>
        <v>MET</v>
      </c>
    </row>
    <row r="139" spans="1:23" ht="12.75">
      <c r="A139" s="46">
        <v>2520</v>
      </c>
      <c r="B139" s="47" t="s">
        <v>112</v>
      </c>
      <c r="C139" s="48">
        <f>+'part 1'!B51</f>
        <v>322160374.67</v>
      </c>
      <c r="D139" s="48">
        <f>+'part 1'!E51</f>
        <v>3837438.9</v>
      </c>
      <c r="E139" s="48">
        <v>58388841.85</v>
      </c>
      <c r="F139" s="48">
        <f>+C139-D139-E139</f>
        <v>259934093.92000005</v>
      </c>
      <c r="G139" s="49">
        <f>+'part 2 totals'!C56-'part 2 totals'!D56</f>
        <v>6595884.54</v>
      </c>
      <c r="H139" s="49">
        <f>+'part 2 totals'!E56-'part 2 totals'!F56</f>
        <v>142578.46</v>
      </c>
      <c r="I139" s="49">
        <f>+'part 2 totals'!G56-'part 2 totals'!H56</f>
        <v>11321881.41</v>
      </c>
      <c r="J139" s="49">
        <f>+'part 2 totals'!I56-'part 2 totals'!J56</f>
        <v>27649.67</v>
      </c>
      <c r="K139" s="49">
        <f>+'part 2 totals'!K56-'part 2 totals'!L56</f>
        <v>1967235.36</v>
      </c>
      <c r="L139" s="49">
        <f>+'part 2 totals'!M56-'part 2 totals'!N56</f>
        <v>0</v>
      </c>
      <c r="M139" s="49">
        <f>+'part 2 totals'!O56-'part 2 totals'!P56</f>
        <v>16928445.41</v>
      </c>
      <c r="N139" s="49">
        <f>+'part 2 totals'!Q56-'part 2 totals'!R56+'part 2 totals'!S56-'part 2 totals'!T56</f>
        <v>0</v>
      </c>
      <c r="O139" s="49">
        <f>SUM(G139:N139)</f>
        <v>36983674.85</v>
      </c>
      <c r="P139" s="49">
        <f>+F139-O139</f>
        <v>222950419.07000005</v>
      </c>
      <c r="Q139" s="35">
        <v>27342</v>
      </c>
      <c r="R139" s="49">
        <f>SUM(P139/Q139)</f>
        <v>8154.137190768783</v>
      </c>
      <c r="S139" s="35">
        <v>2454</v>
      </c>
      <c r="T139" s="35"/>
      <c r="U139" s="49">
        <f>SUM(R139*S139)</f>
        <v>20010252.66614659</v>
      </c>
      <c r="V139" s="49">
        <f>SUM(M139+N139+P139)</f>
        <v>239878864.48000005</v>
      </c>
      <c r="W139" s="35"/>
    </row>
    <row r="140" spans="1:23" ht="12.75">
      <c r="A140" s="46" t="s">
        <v>400</v>
      </c>
      <c r="B140" s="47"/>
      <c r="C140" s="48"/>
      <c r="D140" s="48"/>
      <c r="E140" s="48"/>
      <c r="F140" s="48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35">
        <v>15706</v>
      </c>
      <c r="R140" s="35"/>
      <c r="S140" s="35">
        <v>1353</v>
      </c>
      <c r="T140" s="50">
        <f>SUM(S140/S139)</f>
        <v>0.5513447432762836</v>
      </c>
      <c r="U140" s="49">
        <f>SUM(S140*R139)</f>
        <v>11032547.619110163</v>
      </c>
      <c r="V140" s="49">
        <f>SUM(T140*V139)</f>
        <v>132255950.95413205</v>
      </c>
      <c r="W140" s="35" t="str">
        <f>IF(V140&gt;U140,"MET","NOT MET")</f>
        <v>MET</v>
      </c>
    </row>
    <row r="141" spans="1:23" ht="12.75">
      <c r="A141" s="46" t="s">
        <v>401</v>
      </c>
      <c r="B141" s="47"/>
      <c r="C141" s="48"/>
      <c r="D141" s="48"/>
      <c r="E141" s="48"/>
      <c r="F141" s="48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35">
        <v>11636</v>
      </c>
      <c r="R141" s="35"/>
      <c r="S141" s="35">
        <v>1101</v>
      </c>
      <c r="T141" s="50">
        <f>SUM(S141/S139)</f>
        <v>0.44865525672371637</v>
      </c>
      <c r="U141" s="49">
        <f>SUM(R139*S141)</f>
        <v>8977705.04703643</v>
      </c>
      <c r="V141" s="49">
        <f>SUM(T141*V139)</f>
        <v>107622913.52586798</v>
      </c>
      <c r="W141" s="35" t="str">
        <f>IF(V141&gt;U141,"MET","NOT MET")</f>
        <v>MET</v>
      </c>
    </row>
    <row r="142" spans="1:23" ht="12.75">
      <c r="A142" s="46">
        <v>2521</v>
      </c>
      <c r="B142" s="47" t="s">
        <v>113</v>
      </c>
      <c r="C142" s="48">
        <f>+'part 1'!B52</f>
        <v>52043192.08</v>
      </c>
      <c r="D142" s="48">
        <f>+'part 1'!E52</f>
        <v>1940612.79</v>
      </c>
      <c r="E142" s="48">
        <v>12303944.47</v>
      </c>
      <c r="F142" s="48">
        <f>+C142-D142-E142</f>
        <v>37798634.82</v>
      </c>
      <c r="G142" s="49">
        <f>+'part 2 totals'!C57-'part 2 totals'!D57</f>
        <v>967927.22</v>
      </c>
      <c r="H142" s="49">
        <f>+'part 2 totals'!E57-'part 2 totals'!F57</f>
        <v>20805</v>
      </c>
      <c r="I142" s="49">
        <f>+'part 2 totals'!G57-'part 2 totals'!H57</f>
        <v>763080.77</v>
      </c>
      <c r="J142" s="49">
        <f>+'part 2 totals'!I57-'part 2 totals'!J57</f>
        <v>43507.31</v>
      </c>
      <c r="K142" s="49">
        <f>+'part 2 totals'!K57-'part 2 totals'!L57</f>
        <v>229918.58</v>
      </c>
      <c r="L142" s="49">
        <f>+'part 2 totals'!M57-'part 2 totals'!N57</f>
        <v>0</v>
      </c>
      <c r="M142" s="49">
        <f>+'part 2 totals'!O57-'part 2 totals'!P57</f>
        <v>2384910.02</v>
      </c>
      <c r="N142" s="49">
        <f>+'part 2 totals'!Q57-'part 2 totals'!R57+'part 2 totals'!S57-'part 2 totals'!T57</f>
        <v>0</v>
      </c>
      <c r="O142" s="49">
        <f>SUM(G142:N142)</f>
        <v>4410148.9</v>
      </c>
      <c r="P142" s="49">
        <f>+F142-O142</f>
        <v>33388485.92</v>
      </c>
      <c r="Q142" s="35">
        <v>5106</v>
      </c>
      <c r="R142" s="49">
        <f>SUM(P142/Q142)</f>
        <v>6539.06892283588</v>
      </c>
      <c r="S142" s="35">
        <v>458</v>
      </c>
      <c r="T142" s="35"/>
      <c r="U142" s="49">
        <f>SUM(R142*S142)</f>
        <v>2994893.566658833</v>
      </c>
      <c r="V142" s="49">
        <f>SUM(M142+N142+P142)</f>
        <v>35773395.940000005</v>
      </c>
      <c r="W142" s="35"/>
    </row>
    <row r="143" spans="1:23" ht="12.75">
      <c r="A143" s="46" t="s">
        <v>400</v>
      </c>
      <c r="B143" s="47"/>
      <c r="C143" s="48"/>
      <c r="D143" s="48"/>
      <c r="E143" s="48"/>
      <c r="F143" s="48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35">
        <v>2846</v>
      </c>
      <c r="R143" s="35"/>
      <c r="S143" s="35">
        <v>324</v>
      </c>
      <c r="T143" s="50">
        <f>SUM(S143/S142)</f>
        <v>0.7074235807860262</v>
      </c>
      <c r="U143" s="49">
        <f>SUM(S143*R142)</f>
        <v>2118658.330998825</v>
      </c>
      <c r="V143" s="49">
        <f>SUM(T143*V142)</f>
        <v>25306943.852751095</v>
      </c>
      <c r="W143" s="35" t="str">
        <f>IF(V143&gt;U143,"MET","NOT MET")</f>
        <v>MET</v>
      </c>
    </row>
    <row r="144" spans="1:23" ht="12.75">
      <c r="A144" s="46" t="s">
        <v>401</v>
      </c>
      <c r="B144" s="47"/>
      <c r="C144" s="48"/>
      <c r="D144" s="48"/>
      <c r="E144" s="48"/>
      <c r="F144" s="48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35">
        <v>2260</v>
      </c>
      <c r="R144" s="35"/>
      <c r="S144" s="35">
        <v>134</v>
      </c>
      <c r="T144" s="50">
        <f>SUM(S144/S142)</f>
        <v>0.2925764192139738</v>
      </c>
      <c r="U144" s="49">
        <f>SUM(R142*S144)</f>
        <v>876235.2356600079</v>
      </c>
      <c r="V144" s="49">
        <f>SUM(T144*V142)</f>
        <v>10466452.08724891</v>
      </c>
      <c r="W144" s="35" t="str">
        <f>IF(V144&gt;U144,"MET","NOT MET")</f>
        <v>MET</v>
      </c>
    </row>
    <row r="145" spans="1:23" ht="12.75">
      <c r="A145" s="46">
        <v>2600</v>
      </c>
      <c r="B145" s="47" t="s">
        <v>47</v>
      </c>
      <c r="C145" s="48">
        <f>+'part 1'!B53</f>
        <v>29069567.76</v>
      </c>
      <c r="D145" s="48">
        <f>+'part 1'!E53</f>
        <v>894019.77</v>
      </c>
      <c r="E145" s="48">
        <v>3049620.4</v>
      </c>
      <c r="F145" s="48">
        <f>+C145-D145-E145</f>
        <v>25125927.590000004</v>
      </c>
      <c r="G145" s="49">
        <f>+'part 2 totals'!C58-'part 2 totals'!D58</f>
        <v>575632.04</v>
      </c>
      <c r="H145" s="49">
        <f>+'part 2 totals'!E58-'part 2 totals'!F58</f>
        <v>21752.68</v>
      </c>
      <c r="I145" s="49">
        <f>+'part 2 totals'!G58-'part 2 totals'!H58</f>
        <v>2560295.9</v>
      </c>
      <c r="J145" s="49">
        <f>+'part 2 totals'!I58-'part 2 totals'!J58</f>
        <v>0</v>
      </c>
      <c r="K145" s="49">
        <f>+'part 2 totals'!K58-'part 2 totals'!L58</f>
        <v>400582.28</v>
      </c>
      <c r="L145" s="49">
        <f>+'part 2 totals'!M58-'part 2 totals'!N58</f>
        <v>0</v>
      </c>
      <c r="M145" s="49">
        <f>+'part 2 totals'!O58-'part 2 totals'!P58</f>
        <v>1709456.61</v>
      </c>
      <c r="N145" s="49">
        <f>+'part 2 totals'!Q58-'part 2 totals'!R58+'part 2 totals'!S58-'part 2 totals'!T58</f>
        <v>0</v>
      </c>
      <c r="O145" s="49">
        <f>SUM(G145:N145)</f>
        <v>5267719.510000001</v>
      </c>
      <c r="P145" s="49">
        <f>+F145-O145</f>
        <v>19858208.080000002</v>
      </c>
      <c r="Q145" s="35">
        <v>2883</v>
      </c>
      <c r="R145" s="49">
        <f>SUM(P145/Q145)</f>
        <v>6888.036101283386</v>
      </c>
      <c r="S145" s="35">
        <v>367</v>
      </c>
      <c r="T145" s="35"/>
      <c r="U145" s="49">
        <f>SUM(R145*S145)</f>
        <v>2527909.249171003</v>
      </c>
      <c r="V145" s="49">
        <f>SUM(M145+N145+P145)</f>
        <v>21567664.69</v>
      </c>
      <c r="W145" s="35"/>
    </row>
    <row r="146" spans="1:23" ht="12.75">
      <c r="A146" s="46" t="s">
        <v>400</v>
      </c>
      <c r="B146" s="47"/>
      <c r="C146" s="48"/>
      <c r="D146" s="48"/>
      <c r="E146" s="48"/>
      <c r="F146" s="48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35">
        <v>1672</v>
      </c>
      <c r="R146" s="35"/>
      <c r="S146" s="35">
        <v>243</v>
      </c>
      <c r="T146" s="50">
        <f>SUM(S146/S145)</f>
        <v>0.662125340599455</v>
      </c>
      <c r="U146" s="49">
        <f>SUM(S146*R145)</f>
        <v>1673792.772611863</v>
      </c>
      <c r="V146" s="49">
        <f>SUM(T146*V145)</f>
        <v>14280497.328801092</v>
      </c>
      <c r="W146" s="35" t="str">
        <f>IF(V146&gt;U146,"MET","NOT MET")</f>
        <v>MET</v>
      </c>
    </row>
    <row r="147" spans="1:23" ht="12.75">
      <c r="A147" s="46" t="s">
        <v>401</v>
      </c>
      <c r="B147" s="47"/>
      <c r="C147" s="48"/>
      <c r="D147" s="48"/>
      <c r="E147" s="48"/>
      <c r="F147" s="48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35">
        <v>1211</v>
      </c>
      <c r="R147" s="35"/>
      <c r="S147" s="35">
        <v>124</v>
      </c>
      <c r="T147" s="50">
        <f>SUM(S147/S145)</f>
        <v>0.33787465940054495</v>
      </c>
      <c r="U147" s="49">
        <f>SUM(R145*S147)</f>
        <v>854116.4765591399</v>
      </c>
      <c r="V147" s="49">
        <f>SUM(T147*V145)</f>
        <v>7287167.3611989105</v>
      </c>
      <c r="W147" s="35" t="str">
        <f>IF(V147&gt;U147,"MET","NOT MET")</f>
        <v>MET</v>
      </c>
    </row>
    <row r="148" spans="1:23" ht="12.75">
      <c r="A148" s="46">
        <v>2620</v>
      </c>
      <c r="B148" s="47" t="s">
        <v>114</v>
      </c>
      <c r="C148" s="48">
        <f>+'part 1'!B54</f>
        <v>5070572.92</v>
      </c>
      <c r="D148" s="48">
        <f>+'part 1'!E54</f>
        <v>123211.82</v>
      </c>
      <c r="E148" s="48">
        <v>555351.08</v>
      </c>
      <c r="F148" s="48">
        <f>+C148-D148-E148</f>
        <v>4392010.02</v>
      </c>
      <c r="G148" s="49">
        <f>+'part 2 totals'!C59-'part 2 totals'!D59</f>
        <v>136317.87</v>
      </c>
      <c r="H148" s="49">
        <f>+'part 2 totals'!E59-'part 2 totals'!F59</f>
        <v>7962</v>
      </c>
      <c r="I148" s="49">
        <f>+'part 2 totals'!G59-'part 2 totals'!H59</f>
        <v>368688.75</v>
      </c>
      <c r="J148" s="49">
        <f>+'part 2 totals'!I59-'part 2 totals'!J59</f>
        <v>0</v>
      </c>
      <c r="K148" s="49">
        <f>+'part 2 totals'!K59-'part 2 totals'!L59</f>
        <v>43966.27</v>
      </c>
      <c r="L148" s="49">
        <f>+'part 2 totals'!M59-'part 2 totals'!N59</f>
        <v>0</v>
      </c>
      <c r="M148" s="49">
        <f>+'part 2 totals'!O59-'part 2 totals'!P59</f>
        <v>279536.28</v>
      </c>
      <c r="N148" s="49">
        <f>+'part 2 totals'!Q59-'part 2 totals'!R59+'part 2 totals'!S59-'part 2 totals'!T59</f>
        <v>0</v>
      </c>
      <c r="O148" s="49">
        <f>SUM(G148:N148)</f>
        <v>836471.17</v>
      </c>
      <c r="P148" s="49">
        <f>+F148-O148</f>
        <v>3555538.8499999996</v>
      </c>
      <c r="Q148" s="35">
        <v>531</v>
      </c>
      <c r="R148" s="49">
        <f>SUM(P148/Q148)</f>
        <v>6695.9300376647825</v>
      </c>
      <c r="S148" s="35">
        <v>87</v>
      </c>
      <c r="T148" s="35"/>
      <c r="U148" s="49">
        <f>SUM(R148*S148)</f>
        <v>582545.913276836</v>
      </c>
      <c r="V148" s="49">
        <f>SUM(M148+N148+P148)</f>
        <v>3835075.13</v>
      </c>
      <c r="W148" s="35"/>
    </row>
    <row r="149" spans="1:23" ht="12.75">
      <c r="A149" s="46" t="s">
        <v>400</v>
      </c>
      <c r="B149" s="47"/>
      <c r="C149" s="48"/>
      <c r="D149" s="48"/>
      <c r="E149" s="48"/>
      <c r="F149" s="48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35">
        <v>318</v>
      </c>
      <c r="R149" s="35"/>
      <c r="S149" s="35">
        <v>56</v>
      </c>
      <c r="T149" s="50">
        <f>SUM(S149/S148)</f>
        <v>0.6436781609195402</v>
      </c>
      <c r="U149" s="49">
        <f>SUM(S149*R148)</f>
        <v>374972.08210922783</v>
      </c>
      <c r="V149" s="49">
        <f>SUM(T149*V148)</f>
        <v>2468554.1066666665</v>
      </c>
      <c r="W149" s="35" t="str">
        <f>IF(V149&gt;U149,"MET","NOT MET")</f>
        <v>MET</v>
      </c>
    </row>
    <row r="150" spans="1:23" ht="12.75">
      <c r="A150" s="46" t="s">
        <v>401</v>
      </c>
      <c r="B150" s="47"/>
      <c r="C150" s="48"/>
      <c r="D150" s="48"/>
      <c r="E150" s="48"/>
      <c r="F150" s="48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35">
        <v>213</v>
      </c>
      <c r="R150" s="35"/>
      <c r="S150" s="35">
        <v>31</v>
      </c>
      <c r="T150" s="50">
        <f>SUM(S150/S148)</f>
        <v>0.3563218390804598</v>
      </c>
      <c r="U150" s="49">
        <f>SUM(R148*S150)</f>
        <v>207573.83116760827</v>
      </c>
      <c r="V150" s="49">
        <f>SUM(T150*V148)</f>
        <v>1366521.0233333334</v>
      </c>
      <c r="W150" s="35" t="str">
        <f>IF(V150&gt;U150,"MET","NOT MET")</f>
        <v>MET</v>
      </c>
    </row>
    <row r="151" spans="1:23" ht="12.75">
      <c r="A151" s="46">
        <v>2700</v>
      </c>
      <c r="B151" s="47" t="s">
        <v>48</v>
      </c>
      <c r="C151" s="48">
        <f>+'part 1'!B55</f>
        <v>18413185.14</v>
      </c>
      <c r="D151" s="48">
        <f>+'part 1'!E55</f>
        <v>1048465.66</v>
      </c>
      <c r="E151" s="48">
        <v>1619552.98</v>
      </c>
      <c r="F151" s="48">
        <f>+C151-D151-E151</f>
        <v>15745166.5</v>
      </c>
      <c r="G151" s="49">
        <f>+'part 2 totals'!C60-'part 2 totals'!D60</f>
        <v>383196.69</v>
      </c>
      <c r="H151" s="49">
        <f>+'part 2 totals'!E60-'part 2 totals'!F60</f>
        <v>27086.15</v>
      </c>
      <c r="I151" s="49">
        <f>+'part 2 totals'!G60-'part 2 totals'!H60</f>
        <v>1703176.26</v>
      </c>
      <c r="J151" s="49">
        <f>+'part 2 totals'!I60-'part 2 totals'!J60</f>
        <v>9332.72</v>
      </c>
      <c r="K151" s="49">
        <f>+'part 2 totals'!K60-'part 2 totals'!L60</f>
        <v>182410.39</v>
      </c>
      <c r="L151" s="49">
        <f>+'part 2 totals'!M60-'part 2 totals'!N60</f>
        <v>0</v>
      </c>
      <c r="M151" s="49">
        <f>+'part 2 totals'!O60-'part 2 totals'!P60</f>
        <v>1015253.8</v>
      </c>
      <c r="N151" s="49">
        <f>+'part 2 totals'!Q60-'part 2 totals'!R60+'part 2 totals'!S60-'part 2 totals'!T60</f>
        <v>0</v>
      </c>
      <c r="O151" s="49">
        <f>SUM(G151:N151)</f>
        <v>3320456.0100000007</v>
      </c>
      <c r="P151" s="49">
        <f>+F151-O151</f>
        <v>12424710.489999998</v>
      </c>
      <c r="Q151" s="35">
        <v>1727</v>
      </c>
      <c r="R151" s="49">
        <f>SUM(P151/Q151)</f>
        <v>7194.389397799651</v>
      </c>
      <c r="S151" s="35">
        <v>275</v>
      </c>
      <c r="T151" s="35"/>
      <c r="U151" s="49">
        <f>SUM(R151*S151)</f>
        <v>1978457.084394904</v>
      </c>
      <c r="V151" s="49">
        <f>SUM(M151+N151+P151)</f>
        <v>13439964.29</v>
      </c>
      <c r="W151" s="35"/>
    </row>
    <row r="152" spans="1:23" ht="12.75">
      <c r="A152" s="46" t="s">
        <v>400</v>
      </c>
      <c r="B152" s="47"/>
      <c r="C152" s="48"/>
      <c r="D152" s="48"/>
      <c r="E152" s="48"/>
      <c r="F152" s="48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35">
        <v>1040</v>
      </c>
      <c r="R152" s="35"/>
      <c r="S152" s="35">
        <v>217</v>
      </c>
      <c r="T152" s="50">
        <f>SUM(S152/S151)</f>
        <v>0.7890909090909091</v>
      </c>
      <c r="U152" s="49">
        <f>SUM(S152*R151)</f>
        <v>1561182.4993225243</v>
      </c>
      <c r="V152" s="49">
        <f>SUM(T152*V151)</f>
        <v>10605353.639745453</v>
      </c>
      <c r="W152" s="35" t="str">
        <f>IF(V152&gt;U152,"MET","NOT MET")</f>
        <v>MET</v>
      </c>
    </row>
    <row r="153" spans="1:23" ht="12.75">
      <c r="A153" s="46" t="s">
        <v>401</v>
      </c>
      <c r="B153" s="47"/>
      <c r="C153" s="48"/>
      <c r="D153" s="48"/>
      <c r="E153" s="48"/>
      <c r="F153" s="48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35">
        <v>687</v>
      </c>
      <c r="R153" s="35"/>
      <c r="S153" s="35">
        <v>58</v>
      </c>
      <c r="T153" s="50">
        <f>SUM(S153/S151)</f>
        <v>0.2109090909090909</v>
      </c>
      <c r="U153" s="49">
        <f>SUM(R151*S153)</f>
        <v>417274.5850723798</v>
      </c>
      <c r="V153" s="49">
        <f>SUM(T153*V151)</f>
        <v>2834610.6502545453</v>
      </c>
      <c r="W153" s="35" t="str">
        <f>IF(V153&gt;U153,"MET","NOT MET")</f>
        <v>MET</v>
      </c>
    </row>
    <row r="154" spans="1:23" ht="12.75">
      <c r="A154" s="46">
        <v>2900</v>
      </c>
      <c r="B154" s="47" t="s">
        <v>49</v>
      </c>
      <c r="C154" s="48">
        <f>+'part 1'!B56</f>
        <v>35051438.84</v>
      </c>
      <c r="D154" s="48">
        <f>+'part 1'!E56</f>
        <v>1703229.56</v>
      </c>
      <c r="E154" s="48">
        <v>5865349.5</v>
      </c>
      <c r="F154" s="48">
        <f>+C154-D154-E154</f>
        <v>27482859.780000005</v>
      </c>
      <c r="G154" s="49">
        <f>+'part 2 totals'!C61-'part 2 totals'!D61</f>
        <v>965357.12</v>
      </c>
      <c r="H154" s="49">
        <f>+'part 2 totals'!E61-'part 2 totals'!F61</f>
        <v>57550.32</v>
      </c>
      <c r="I154" s="49">
        <f>+'part 2 totals'!G61-'part 2 totals'!H61</f>
        <v>598258.11</v>
      </c>
      <c r="J154" s="49">
        <f>+'part 2 totals'!I61-'part 2 totals'!J61</f>
        <v>0</v>
      </c>
      <c r="K154" s="49">
        <f>+'part 2 totals'!K61-'part 2 totals'!L61</f>
        <v>183062.49</v>
      </c>
      <c r="L154" s="49">
        <f>+'part 2 totals'!M61-'part 2 totals'!N61</f>
        <v>0</v>
      </c>
      <c r="M154" s="49">
        <f>+'part 2 totals'!O61-'part 2 totals'!P61</f>
        <v>2434638.94</v>
      </c>
      <c r="N154" s="49">
        <f>+'part 2 totals'!Q61-'part 2 totals'!R61+'part 2 totals'!S61-'part 2 totals'!T61</f>
        <v>130196.25</v>
      </c>
      <c r="O154" s="49">
        <f>SUM(G154:N154)</f>
        <v>4369063.2299999995</v>
      </c>
      <c r="P154" s="49">
        <f>+F154-O154</f>
        <v>23113796.550000004</v>
      </c>
      <c r="Q154" s="35">
        <v>3527</v>
      </c>
      <c r="R154" s="49">
        <f>SUM(P154/Q154)</f>
        <v>6553.387170399775</v>
      </c>
      <c r="S154" s="35">
        <v>689</v>
      </c>
      <c r="T154" s="35"/>
      <c r="U154" s="49">
        <f>SUM(R154*S154)</f>
        <v>4515283.760405445</v>
      </c>
      <c r="V154" s="49">
        <f>SUM(M154+N154+P154)</f>
        <v>25678631.740000006</v>
      </c>
      <c r="W154" s="35"/>
    </row>
    <row r="155" spans="1:23" ht="12.75">
      <c r="A155" s="46" t="s">
        <v>400</v>
      </c>
      <c r="B155" s="47"/>
      <c r="C155" s="48"/>
      <c r="D155" s="48"/>
      <c r="E155" s="48"/>
      <c r="F155" s="48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35">
        <v>2013</v>
      </c>
      <c r="R155" s="35"/>
      <c r="S155" s="35">
        <v>496</v>
      </c>
      <c r="T155" s="50">
        <f>SUM(S155/S154)</f>
        <v>0.7198838896952104</v>
      </c>
      <c r="U155" s="49">
        <f>SUM(S155*R154)</f>
        <v>3250480.0365182883</v>
      </c>
      <c r="V155" s="49">
        <f>SUM(T155*V154)</f>
        <v>18485633.299042094</v>
      </c>
      <c r="W155" s="35" t="str">
        <f>IF(V155&gt;U155,"MET","NOT MET")</f>
        <v>MET</v>
      </c>
    </row>
    <row r="156" spans="1:23" ht="12.75">
      <c r="A156" s="46" t="s">
        <v>401</v>
      </c>
      <c r="B156" s="47"/>
      <c r="C156" s="48"/>
      <c r="D156" s="48"/>
      <c r="E156" s="48"/>
      <c r="F156" s="48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35">
        <v>1514</v>
      </c>
      <c r="R156" s="35"/>
      <c r="S156" s="35">
        <v>193</v>
      </c>
      <c r="T156" s="50">
        <f>SUM(S156/S154)</f>
        <v>0.28011611030478956</v>
      </c>
      <c r="U156" s="49">
        <f>SUM(R154*S156)</f>
        <v>1264803.7238871565</v>
      </c>
      <c r="V156" s="49">
        <f>SUM(T156*V154)</f>
        <v>7192998.440957912</v>
      </c>
      <c r="W156" s="35" t="str">
        <f>IF(V156&gt;U156,"MET","NOT MET")</f>
        <v>MET</v>
      </c>
    </row>
    <row r="157" spans="1:23" ht="12.75">
      <c r="A157" s="46">
        <v>3000</v>
      </c>
      <c r="B157" s="47" t="s">
        <v>50</v>
      </c>
      <c r="C157" s="48">
        <f>+'part 1'!B57</f>
        <v>84024190.15</v>
      </c>
      <c r="D157" s="48">
        <f>+'part 1'!E57</f>
        <v>1736899.68</v>
      </c>
      <c r="E157" s="48">
        <v>10298187.07</v>
      </c>
      <c r="F157" s="48">
        <f>+C157-D157-E157</f>
        <v>71989103.4</v>
      </c>
      <c r="G157" s="49">
        <f>+'part 2 totals'!C62-'part 2 totals'!D62</f>
        <v>1753960.21</v>
      </c>
      <c r="H157" s="49">
        <f>+'part 2 totals'!E62-'part 2 totals'!F62</f>
        <v>33446.96</v>
      </c>
      <c r="I157" s="49">
        <f>+'part 2 totals'!G62-'part 2 totals'!H62</f>
        <v>789964.03</v>
      </c>
      <c r="J157" s="49">
        <f>+'part 2 totals'!I62-'part 2 totals'!J62</f>
        <v>9861.8</v>
      </c>
      <c r="K157" s="49">
        <f>+'part 2 totals'!K62-'part 2 totals'!L62</f>
        <v>168520.66</v>
      </c>
      <c r="L157" s="49">
        <f>+'part 2 totals'!M62-'part 2 totals'!N62</f>
        <v>0</v>
      </c>
      <c r="M157" s="49">
        <f>+'part 2 totals'!O62-'part 2 totals'!P62</f>
        <v>5079803.59</v>
      </c>
      <c r="N157" s="49">
        <f>+'part 2 totals'!Q62-'part 2 totals'!R62+'part 2 totals'!S62-'part 2 totals'!T62</f>
        <v>0</v>
      </c>
      <c r="O157" s="49">
        <f>SUM(G157:N157)</f>
        <v>7835557.25</v>
      </c>
      <c r="P157" s="49">
        <f>+F157-O157</f>
        <v>64153546.150000006</v>
      </c>
      <c r="Q157" s="35">
        <v>9237</v>
      </c>
      <c r="R157" s="49">
        <f>SUM(P157/Q157)</f>
        <v>6945.279435964058</v>
      </c>
      <c r="S157" s="35">
        <v>902</v>
      </c>
      <c r="T157" s="35"/>
      <c r="U157" s="49">
        <f>SUM(R157*S157)</f>
        <v>6264642.051239581</v>
      </c>
      <c r="V157" s="49">
        <f>SUM(M157+N157+P157)</f>
        <v>69233349.74000001</v>
      </c>
      <c r="W157" s="35"/>
    </row>
    <row r="158" spans="1:23" ht="12.75">
      <c r="A158" s="46" t="s">
        <v>400</v>
      </c>
      <c r="B158" s="47"/>
      <c r="C158" s="48"/>
      <c r="D158" s="48"/>
      <c r="E158" s="48"/>
      <c r="F158" s="48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35">
        <v>5058</v>
      </c>
      <c r="R158" s="35"/>
      <c r="S158" s="35">
        <v>566</v>
      </c>
      <c r="T158" s="50">
        <f>SUM(S158/S157)</f>
        <v>0.6274944567627494</v>
      </c>
      <c r="U158" s="49">
        <f>SUM(S158*R157)</f>
        <v>3931028.160755657</v>
      </c>
      <c r="V158" s="49">
        <f>SUM(T158*V157)</f>
        <v>43443543.18496674</v>
      </c>
      <c r="W158" s="35" t="str">
        <f>IF(V158&gt;U158,"MET","NOT MET")</f>
        <v>MET</v>
      </c>
    </row>
    <row r="159" spans="1:23" ht="12.75">
      <c r="A159" s="46" t="s">
        <v>401</v>
      </c>
      <c r="B159" s="47"/>
      <c r="C159" s="48"/>
      <c r="D159" s="48"/>
      <c r="E159" s="48"/>
      <c r="F159" s="48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35">
        <v>4179</v>
      </c>
      <c r="R159" s="35"/>
      <c r="S159" s="35">
        <v>336</v>
      </c>
      <c r="T159" s="50">
        <f>SUM(S159/S157)</f>
        <v>0.37250554323725055</v>
      </c>
      <c r="U159" s="49">
        <f>SUM(R157*S159)</f>
        <v>2333613.8904839237</v>
      </c>
      <c r="V159" s="49">
        <f>SUM(T159*V157)</f>
        <v>25789806.555033263</v>
      </c>
      <c r="W159" s="35" t="str">
        <f>IF(V159&gt;U159,"MET","NOT MET")</f>
        <v>MET</v>
      </c>
    </row>
    <row r="160" spans="1:23" ht="12.75">
      <c r="A160" s="46">
        <v>3020</v>
      </c>
      <c r="B160" s="47" t="s">
        <v>115</v>
      </c>
      <c r="C160" s="48">
        <f>+'part 1'!B58</f>
        <v>27485441.02</v>
      </c>
      <c r="D160" s="48">
        <f>+'part 1'!E58</f>
        <v>928608.17</v>
      </c>
      <c r="E160" s="48">
        <v>4051591.53</v>
      </c>
      <c r="F160" s="48">
        <f>+C160-D160-E160</f>
        <v>22505241.319999997</v>
      </c>
      <c r="G160" s="49">
        <f>+'part 2 totals'!C63-'part 2 totals'!D63</f>
        <v>676444.34</v>
      </c>
      <c r="H160" s="49">
        <f>+'part 2 totals'!E63-'part 2 totals'!F63</f>
        <v>9842.07</v>
      </c>
      <c r="I160" s="49">
        <f>+'part 2 totals'!G63-'part 2 totals'!H63</f>
        <v>986658.01</v>
      </c>
      <c r="J160" s="49">
        <f>+'part 2 totals'!I63-'part 2 totals'!J63</f>
        <v>0</v>
      </c>
      <c r="K160" s="49">
        <f>+'part 2 totals'!K63-'part 2 totals'!L63</f>
        <v>283001.14</v>
      </c>
      <c r="L160" s="49">
        <f>+'part 2 totals'!M63-'part 2 totals'!N63</f>
        <v>0</v>
      </c>
      <c r="M160" s="49">
        <f>+'part 2 totals'!O63-'part 2 totals'!P63</f>
        <v>1640716.77</v>
      </c>
      <c r="N160" s="49">
        <f>+'part 2 totals'!Q63-'part 2 totals'!R63+'part 2 totals'!S63-'part 2 totals'!T63</f>
        <v>0</v>
      </c>
      <c r="O160" s="49">
        <f>SUM(G160:N160)</f>
        <v>3596662.33</v>
      </c>
      <c r="P160" s="49">
        <f>+F160-O160</f>
        <v>18908578.989999995</v>
      </c>
      <c r="Q160" s="35">
        <v>2039</v>
      </c>
      <c r="R160" s="49">
        <f>SUM(P160/Q160)</f>
        <v>9273.45708190289</v>
      </c>
      <c r="S160" s="35">
        <v>278</v>
      </c>
      <c r="T160" s="35"/>
      <c r="U160" s="49">
        <f>SUM(R160*S160)</f>
        <v>2578021.0687690037</v>
      </c>
      <c r="V160" s="49">
        <f>SUM(M160+N160+P160)</f>
        <v>20549295.759999994</v>
      </c>
      <c r="W160" s="35"/>
    </row>
    <row r="161" spans="1:23" ht="12.75">
      <c r="A161" s="46" t="s">
        <v>400</v>
      </c>
      <c r="B161" s="47"/>
      <c r="C161" s="48"/>
      <c r="D161" s="48"/>
      <c r="E161" s="48"/>
      <c r="F161" s="48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35">
        <v>1088</v>
      </c>
      <c r="R161" s="35"/>
      <c r="S161" s="35">
        <v>153</v>
      </c>
      <c r="T161" s="50">
        <f>SUM(S161/S160)</f>
        <v>0.5503597122302158</v>
      </c>
      <c r="U161" s="49">
        <f>SUM(S161*R160)</f>
        <v>1418838.9335311423</v>
      </c>
      <c r="V161" s="49">
        <f>SUM(T161*V160)</f>
        <v>11309504.501007192</v>
      </c>
      <c r="W161" s="35" t="str">
        <f>IF(V161&gt;U161,"MET","NOT MET")</f>
        <v>MET</v>
      </c>
    </row>
    <row r="162" spans="1:23" ht="12.75">
      <c r="A162" s="46" t="s">
        <v>401</v>
      </c>
      <c r="B162" s="47"/>
      <c r="C162" s="48"/>
      <c r="D162" s="48"/>
      <c r="E162" s="48"/>
      <c r="F162" s="48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35">
        <v>951</v>
      </c>
      <c r="R162" s="35"/>
      <c r="S162" s="35">
        <v>125</v>
      </c>
      <c r="T162" s="50">
        <f>SUM(S162/S160)</f>
        <v>0.44964028776978415</v>
      </c>
      <c r="U162" s="49">
        <f>SUM(R160*S162)</f>
        <v>1159182.1352378612</v>
      </c>
      <c r="V162" s="49">
        <f>SUM(T162*V160)</f>
        <v>9239791.258992802</v>
      </c>
      <c r="W162" s="35" t="str">
        <f>IF(V162&gt;U162,"MET","NOT MET")</f>
        <v>MET</v>
      </c>
    </row>
    <row r="163" spans="1:23" ht="12.75">
      <c r="A163" s="46">
        <v>3021</v>
      </c>
      <c r="B163" s="47" t="s">
        <v>116</v>
      </c>
      <c r="C163" s="48">
        <f>+'part 1'!B59</f>
        <v>56182745.29</v>
      </c>
      <c r="D163" s="48">
        <f>+'part 1'!E59</f>
        <v>799038.3</v>
      </c>
      <c r="E163" s="48">
        <v>10787951.99</v>
      </c>
      <c r="F163" s="48">
        <f>+C163-D163-E163</f>
        <v>44595755</v>
      </c>
      <c r="G163" s="49">
        <f>+'part 2 totals'!C64-'part 2 totals'!D64</f>
        <v>1068912.32</v>
      </c>
      <c r="H163" s="49">
        <f>+'part 2 totals'!E64-'part 2 totals'!F64</f>
        <v>38037.98</v>
      </c>
      <c r="I163" s="49">
        <f>+'part 2 totals'!G64-'part 2 totals'!H64</f>
        <v>555158.51</v>
      </c>
      <c r="J163" s="49">
        <f>+'part 2 totals'!I64-'part 2 totals'!J64</f>
        <v>2134.95</v>
      </c>
      <c r="K163" s="49">
        <f>+'part 2 totals'!K64-'part 2 totals'!L64</f>
        <v>170401.35</v>
      </c>
      <c r="L163" s="49">
        <f>+'part 2 totals'!M64-'part 2 totals'!N64</f>
        <v>0</v>
      </c>
      <c r="M163" s="49">
        <f>+'part 2 totals'!O64-'part 2 totals'!P64</f>
        <v>4116689.91</v>
      </c>
      <c r="N163" s="49">
        <f>+'part 2 totals'!Q64-'part 2 totals'!R64+'part 2 totals'!S64-'part 2 totals'!T64</f>
        <v>0</v>
      </c>
      <c r="O163" s="49">
        <f>SUM(G163:N163)</f>
        <v>5951335.0200000005</v>
      </c>
      <c r="P163" s="49">
        <f>+F163-O163</f>
        <v>38644419.98</v>
      </c>
      <c r="Q163" s="35">
        <v>5726</v>
      </c>
      <c r="R163" s="49">
        <f>SUM(P163/Q163)</f>
        <v>6748.938173244847</v>
      </c>
      <c r="S163" s="35">
        <v>750</v>
      </c>
      <c r="T163" s="35"/>
      <c r="U163" s="49">
        <f>SUM(R163*S163)</f>
        <v>5061703.629933636</v>
      </c>
      <c r="V163" s="49">
        <f>SUM(M163+N163+P163)</f>
        <v>42761109.89</v>
      </c>
      <c r="W163" s="35"/>
    </row>
    <row r="164" spans="1:23" ht="12.75">
      <c r="A164" s="46" t="s">
        <v>400</v>
      </c>
      <c r="B164" s="47"/>
      <c r="C164" s="48"/>
      <c r="D164" s="48"/>
      <c r="E164" s="48"/>
      <c r="F164" s="48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35">
        <v>2976</v>
      </c>
      <c r="R164" s="35"/>
      <c r="S164" s="35">
        <v>486</v>
      </c>
      <c r="T164" s="50">
        <f>SUM(S164/S163)</f>
        <v>0.648</v>
      </c>
      <c r="U164" s="49">
        <f>SUM(S164*R163)</f>
        <v>3279983.9521969957</v>
      </c>
      <c r="V164" s="49">
        <f>SUM(T164*V163)</f>
        <v>27709199.208720002</v>
      </c>
      <c r="W164" s="35" t="str">
        <f>IF(V164&gt;U164,"MET","NOT MET")</f>
        <v>MET</v>
      </c>
    </row>
    <row r="165" spans="1:23" ht="12.75">
      <c r="A165" s="46" t="s">
        <v>401</v>
      </c>
      <c r="B165" s="47"/>
      <c r="C165" s="48"/>
      <c r="D165" s="48"/>
      <c r="E165" s="48"/>
      <c r="F165" s="48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35">
        <v>2750</v>
      </c>
      <c r="R165" s="35"/>
      <c r="S165" s="35">
        <v>264</v>
      </c>
      <c r="T165" s="50">
        <f>SUM(S165/S163)</f>
        <v>0.352</v>
      </c>
      <c r="U165" s="49">
        <f>SUM(R163*S165)</f>
        <v>1781719.6777366397</v>
      </c>
      <c r="V165" s="49">
        <f>SUM(T165*V163)</f>
        <v>15051910.68128</v>
      </c>
      <c r="W165" s="35" t="str">
        <f>IF(V165&gt;U165,"MET","NOT MET")</f>
        <v>MET</v>
      </c>
    </row>
    <row r="166" spans="1:23" ht="12.75">
      <c r="A166" s="46">
        <v>3022</v>
      </c>
      <c r="B166" s="47" t="s">
        <v>117</v>
      </c>
      <c r="C166" s="48">
        <f>+'part 1'!B60</f>
        <v>121181564.51</v>
      </c>
      <c r="D166" s="48">
        <f>+'part 1'!E60</f>
        <v>9508474.02</v>
      </c>
      <c r="E166" s="48">
        <v>27193951.96</v>
      </c>
      <c r="F166" s="48">
        <f>+C166-D166-E166</f>
        <v>84479138.53</v>
      </c>
      <c r="G166" s="49">
        <f>+'part 2 totals'!C65-'part 2 totals'!D65</f>
        <v>1555790.9000000001</v>
      </c>
      <c r="H166" s="49">
        <f>+'part 2 totals'!E65-'part 2 totals'!F65</f>
        <v>56858.25</v>
      </c>
      <c r="I166" s="49">
        <f>+'part 2 totals'!G65-'part 2 totals'!H65</f>
        <v>1933678.9100000001</v>
      </c>
      <c r="J166" s="49">
        <f>+'part 2 totals'!I65-'part 2 totals'!J65</f>
        <v>116947.76</v>
      </c>
      <c r="K166" s="49">
        <f>+'part 2 totals'!K65-'part 2 totals'!L65</f>
        <v>450292.15</v>
      </c>
      <c r="L166" s="49">
        <f>+'part 2 totals'!M65-'part 2 totals'!N65</f>
        <v>0</v>
      </c>
      <c r="M166" s="49">
        <f>+'part 2 totals'!O65-'part 2 totals'!P65</f>
        <v>7514677.869999999</v>
      </c>
      <c r="N166" s="49">
        <f>+'part 2 totals'!Q65-'part 2 totals'!R65+'part 2 totals'!S65-'part 2 totals'!T65</f>
        <v>213</v>
      </c>
      <c r="O166" s="49">
        <f>SUM(G166:N166)</f>
        <v>11628458.84</v>
      </c>
      <c r="P166" s="49">
        <f>+F166-O166</f>
        <v>72850679.69</v>
      </c>
      <c r="Q166" s="35">
        <v>7099</v>
      </c>
      <c r="R166" s="49">
        <f>SUM(P166/Q166)</f>
        <v>10262.104478095505</v>
      </c>
      <c r="S166" s="35">
        <v>1021</v>
      </c>
      <c r="T166" s="35"/>
      <c r="U166" s="49">
        <f>SUM(R166*S166)</f>
        <v>10477608.672135511</v>
      </c>
      <c r="V166" s="49">
        <f>SUM(M166+N166+P166)</f>
        <v>80365570.56</v>
      </c>
      <c r="W166" s="35"/>
    </row>
    <row r="167" spans="1:23" ht="12.75">
      <c r="A167" s="46" t="s">
        <v>400</v>
      </c>
      <c r="B167" s="47"/>
      <c r="C167" s="48"/>
      <c r="D167" s="48"/>
      <c r="E167" s="48"/>
      <c r="F167" s="48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35">
        <v>4104</v>
      </c>
      <c r="R167" s="35"/>
      <c r="S167" s="35">
        <v>671</v>
      </c>
      <c r="T167" s="50">
        <f>SUM(S167/S166)</f>
        <v>0.6571988246816847</v>
      </c>
      <c r="U167" s="49">
        <f>SUM(S167*R166)</f>
        <v>6885872.104802084</v>
      </c>
      <c r="V167" s="49">
        <f>SUM(T167*V166)</f>
        <v>52816158.516905</v>
      </c>
      <c r="W167" s="35" t="str">
        <f>IF(V167&gt;U167,"MET","NOT MET")</f>
        <v>MET</v>
      </c>
    </row>
    <row r="168" spans="1:23" ht="12.75">
      <c r="A168" s="46" t="s">
        <v>401</v>
      </c>
      <c r="B168" s="47"/>
      <c r="C168" s="48"/>
      <c r="D168" s="48"/>
      <c r="E168" s="48"/>
      <c r="F168" s="48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35">
        <v>2995</v>
      </c>
      <c r="R168" s="35"/>
      <c r="S168" s="35">
        <v>350</v>
      </c>
      <c r="T168" s="50">
        <f>SUM(S168/S166)</f>
        <v>0.3428011753183154</v>
      </c>
      <c r="U168" s="49">
        <f>SUM(R166*S168)</f>
        <v>3591736.567333427</v>
      </c>
      <c r="V168" s="49">
        <f>SUM(T168*V166)</f>
        <v>27549412.043095008</v>
      </c>
      <c r="W168" s="35" t="str">
        <f>IF(V168&gt;U168,"MET","NOT MET")</f>
        <v>MET</v>
      </c>
    </row>
    <row r="169" spans="1:23" ht="12.75">
      <c r="A169" s="46">
        <v>3111</v>
      </c>
      <c r="B169" s="47" t="s">
        <v>118</v>
      </c>
      <c r="C169" s="48">
        <f>+'part 1'!B61</f>
        <v>11499802</v>
      </c>
      <c r="D169" s="48">
        <f>+'part 1'!E61</f>
        <v>247582.11</v>
      </c>
      <c r="E169" s="48">
        <v>1697642.96</v>
      </c>
      <c r="F169" s="48">
        <f>+C169-D169-E169</f>
        <v>9554576.93</v>
      </c>
      <c r="G169" s="49">
        <f>+'part 2 totals'!C66-'part 2 totals'!D66</f>
        <v>217725.75999999998</v>
      </c>
      <c r="H169" s="49">
        <f>+'part 2 totals'!E66-'part 2 totals'!F66</f>
        <v>5375.24</v>
      </c>
      <c r="I169" s="49">
        <f>+'part 2 totals'!G66-'part 2 totals'!H66</f>
        <v>89602.24</v>
      </c>
      <c r="J169" s="49">
        <f>+'part 2 totals'!I66-'part 2 totals'!J66</f>
        <v>0</v>
      </c>
      <c r="K169" s="49">
        <f>+'part 2 totals'!K66-'part 2 totals'!L66</f>
        <v>30655.78</v>
      </c>
      <c r="L169" s="49">
        <f>+'part 2 totals'!M66-'part 2 totals'!N66</f>
        <v>0</v>
      </c>
      <c r="M169" s="49">
        <f>+'part 2 totals'!O66-'part 2 totals'!P66</f>
        <v>759149.89</v>
      </c>
      <c r="N169" s="49">
        <f>+'part 2 totals'!Q66-'part 2 totals'!R66+'part 2 totals'!S66-'part 2 totals'!T66</f>
        <v>33.1</v>
      </c>
      <c r="O169" s="49">
        <f>SUM(G169:N169)</f>
        <v>1102542.0100000002</v>
      </c>
      <c r="P169" s="49">
        <f>+F169-O169</f>
        <v>8452034.92</v>
      </c>
      <c r="Q169" s="35">
        <v>934</v>
      </c>
      <c r="R169" s="49">
        <f>SUM(P169/Q169)</f>
        <v>9049.287922912206</v>
      </c>
      <c r="S169" s="35">
        <v>117</v>
      </c>
      <c r="T169" s="35"/>
      <c r="U169" s="49">
        <f>SUM(R169*S169)</f>
        <v>1058766.686980728</v>
      </c>
      <c r="V169" s="49">
        <f>SUM(M169+N169+P169)</f>
        <v>9211217.91</v>
      </c>
      <c r="W169" s="35"/>
    </row>
    <row r="170" spans="1:23" ht="12.75">
      <c r="A170" s="46" t="s">
        <v>400</v>
      </c>
      <c r="B170" s="47"/>
      <c r="C170" s="48"/>
      <c r="D170" s="48"/>
      <c r="E170" s="48"/>
      <c r="F170" s="48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35">
        <v>531</v>
      </c>
      <c r="R170" s="35"/>
      <c r="S170" s="35">
        <v>67</v>
      </c>
      <c r="T170" s="50">
        <f>SUM(S170/S169)</f>
        <v>0.5726495726495726</v>
      </c>
      <c r="U170" s="49">
        <f>SUM(S170*R169)</f>
        <v>606302.2908351178</v>
      </c>
      <c r="V170" s="49">
        <f>SUM(T170*V169)</f>
        <v>5274799.999743589</v>
      </c>
      <c r="W170" s="35" t="str">
        <f>IF(V170&gt;U170,"MET","NOT MET")</f>
        <v>MET</v>
      </c>
    </row>
    <row r="171" spans="1:23" ht="12.75">
      <c r="A171" s="46" t="s">
        <v>401</v>
      </c>
      <c r="B171" s="47"/>
      <c r="C171" s="48"/>
      <c r="D171" s="48"/>
      <c r="E171" s="48"/>
      <c r="F171" s="48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35">
        <v>403</v>
      </c>
      <c r="R171" s="35"/>
      <c r="S171" s="35">
        <v>50</v>
      </c>
      <c r="T171" s="50">
        <f>SUM(S171/S169)</f>
        <v>0.42735042735042733</v>
      </c>
      <c r="U171" s="49">
        <f>SUM(R169*S171)</f>
        <v>452464.3961456103</v>
      </c>
      <c r="V171" s="49">
        <f>SUM(T171*V169)</f>
        <v>3936417.91025641</v>
      </c>
      <c r="W171" s="35" t="str">
        <f>IF(V171&gt;U171,"MET","NOT MET")</f>
        <v>MET</v>
      </c>
    </row>
    <row r="172" spans="1:23" ht="12.75">
      <c r="A172" s="46">
        <v>3112</v>
      </c>
      <c r="B172" s="47" t="s">
        <v>119</v>
      </c>
      <c r="C172" s="48">
        <f>+'part 1'!B62</f>
        <v>15037766.22</v>
      </c>
      <c r="D172" s="48">
        <f>+'part 1'!E62</f>
        <v>224963.67</v>
      </c>
      <c r="E172" s="48">
        <v>2160067.32</v>
      </c>
      <c r="F172" s="48">
        <f>+C172-D172-E172</f>
        <v>12652735.23</v>
      </c>
      <c r="G172" s="49">
        <f>+'part 2 totals'!C67-'part 2 totals'!D67</f>
        <v>434027.93000000005</v>
      </c>
      <c r="H172" s="49">
        <f>+'part 2 totals'!E67-'part 2 totals'!F67</f>
        <v>12119.9</v>
      </c>
      <c r="I172" s="49">
        <f>+'part 2 totals'!G67-'part 2 totals'!H67</f>
        <v>330123.27</v>
      </c>
      <c r="J172" s="49">
        <f>+'part 2 totals'!I67-'part 2 totals'!J67</f>
        <v>0</v>
      </c>
      <c r="K172" s="49">
        <f>+'part 2 totals'!K67-'part 2 totals'!L67</f>
        <v>111120.29</v>
      </c>
      <c r="L172" s="49">
        <f>+'part 2 totals'!M67-'part 2 totals'!N67</f>
        <v>0</v>
      </c>
      <c r="M172" s="49">
        <f>+'part 2 totals'!O67-'part 2 totals'!P67</f>
        <v>873269.85</v>
      </c>
      <c r="N172" s="49">
        <f>+'part 2 totals'!Q67-'part 2 totals'!R67+'part 2 totals'!S67-'part 2 totals'!T67</f>
        <v>0</v>
      </c>
      <c r="O172" s="49">
        <f>SUM(G172:N172)</f>
        <v>1760661.2400000002</v>
      </c>
      <c r="P172" s="49">
        <f>+F172-O172</f>
        <v>10892073.99</v>
      </c>
      <c r="Q172" s="35">
        <v>1452</v>
      </c>
      <c r="R172" s="49">
        <f>SUM(P172/Q172)</f>
        <v>7501.428367768595</v>
      </c>
      <c r="S172" s="35">
        <v>261</v>
      </c>
      <c r="T172" s="35"/>
      <c r="U172" s="49">
        <f>SUM(R172*S172)</f>
        <v>1957872.8039876034</v>
      </c>
      <c r="V172" s="49">
        <f>SUM(M172+N172+P172)</f>
        <v>11765343.84</v>
      </c>
      <c r="W172" s="35"/>
    </row>
    <row r="173" spans="1:23" ht="12.75">
      <c r="A173" s="46" t="s">
        <v>400</v>
      </c>
      <c r="B173" s="47"/>
      <c r="C173" s="48"/>
      <c r="D173" s="48"/>
      <c r="E173" s="48"/>
      <c r="F173" s="48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35">
        <v>768</v>
      </c>
      <c r="R173" s="35"/>
      <c r="S173" s="35">
        <v>176</v>
      </c>
      <c r="T173" s="50">
        <f>SUM(S173/S172)</f>
        <v>0.6743295019157088</v>
      </c>
      <c r="U173" s="49">
        <f>SUM(S173*R172)</f>
        <v>1320251.3927272728</v>
      </c>
      <c r="V173" s="49">
        <f>SUM(T173*V172)</f>
        <v>7933718.451494253</v>
      </c>
      <c r="W173" s="35" t="str">
        <f>IF(V173&gt;U173,"MET","NOT MET")</f>
        <v>MET</v>
      </c>
    </row>
    <row r="174" spans="1:23" ht="12.75">
      <c r="A174" s="46" t="s">
        <v>401</v>
      </c>
      <c r="B174" s="47"/>
      <c r="C174" s="48"/>
      <c r="D174" s="48"/>
      <c r="E174" s="48"/>
      <c r="F174" s="48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35">
        <v>684</v>
      </c>
      <c r="R174" s="35"/>
      <c r="S174" s="35">
        <v>85</v>
      </c>
      <c r="T174" s="50">
        <f>SUM(S174/S172)</f>
        <v>0.32567049808429116</v>
      </c>
      <c r="U174" s="49">
        <f>SUM(R172*S174)</f>
        <v>637621.4112603306</v>
      </c>
      <c r="V174" s="49">
        <f>SUM(T174*V172)</f>
        <v>3831625.3885057466</v>
      </c>
      <c r="W174" s="35" t="str">
        <f>IF(V174&gt;U174,"MET","NOT MET")</f>
        <v>MET</v>
      </c>
    </row>
    <row r="175" spans="1:23" ht="12.75">
      <c r="A175" s="46">
        <v>3200</v>
      </c>
      <c r="B175" s="47" t="s">
        <v>51</v>
      </c>
      <c r="C175" s="48">
        <f>+'part 1'!B63</f>
        <v>17268683.36</v>
      </c>
      <c r="D175" s="48">
        <f>+'part 1'!E63</f>
        <v>748870.61</v>
      </c>
      <c r="E175" s="48">
        <v>3622682.31</v>
      </c>
      <c r="F175" s="48">
        <f>+C175-D175-E175</f>
        <v>12897130.44</v>
      </c>
      <c r="G175" s="49">
        <f>+'part 2 totals'!C68-'part 2 totals'!D68</f>
        <v>295699.08999999997</v>
      </c>
      <c r="H175" s="49">
        <f>+'part 2 totals'!E68-'part 2 totals'!F68</f>
        <v>9892.400000000001</v>
      </c>
      <c r="I175" s="49">
        <f>+'part 2 totals'!G68-'part 2 totals'!H68</f>
        <v>845246.57</v>
      </c>
      <c r="J175" s="49">
        <f>+'part 2 totals'!I68-'part 2 totals'!J68</f>
        <v>0</v>
      </c>
      <c r="K175" s="49">
        <f>+'part 2 totals'!K68-'part 2 totals'!L68</f>
        <v>144156.77</v>
      </c>
      <c r="L175" s="49">
        <f>+'part 2 totals'!M68-'part 2 totals'!N68</f>
        <v>0</v>
      </c>
      <c r="M175" s="49">
        <f>+'part 2 totals'!O68-'part 2 totals'!P68</f>
        <v>1094433.89</v>
      </c>
      <c r="N175" s="49">
        <f>+'part 2 totals'!Q68-'part 2 totals'!R68+'part 2 totals'!S68-'part 2 totals'!T68</f>
        <v>0</v>
      </c>
      <c r="O175" s="49">
        <f>SUM(G175:N175)</f>
        <v>2389428.7199999997</v>
      </c>
      <c r="P175" s="49">
        <f>+F175-O175</f>
        <v>10507701.719999999</v>
      </c>
      <c r="Q175" s="35">
        <v>1270</v>
      </c>
      <c r="R175" s="49">
        <f>SUM(P175/Q175)</f>
        <v>8273.780881889763</v>
      </c>
      <c r="S175" s="35">
        <v>175</v>
      </c>
      <c r="T175" s="35"/>
      <c r="U175" s="49">
        <f>SUM(R175*S175)</f>
        <v>1447911.6543307086</v>
      </c>
      <c r="V175" s="49">
        <f>SUM(M175+N175+P175)</f>
        <v>11602135.61</v>
      </c>
      <c r="W175" s="35"/>
    </row>
    <row r="176" spans="1:23" ht="12.75">
      <c r="A176" s="46" t="s">
        <v>400</v>
      </c>
      <c r="B176" s="47"/>
      <c r="C176" s="48"/>
      <c r="D176" s="48"/>
      <c r="E176" s="48"/>
      <c r="F176" s="48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35">
        <v>692</v>
      </c>
      <c r="R176" s="35"/>
      <c r="S176" s="35">
        <v>112</v>
      </c>
      <c r="T176" s="50">
        <f>SUM(S176/S175)</f>
        <v>0.64</v>
      </c>
      <c r="U176" s="49">
        <f>SUM(S176*R175)</f>
        <v>926663.4587716535</v>
      </c>
      <c r="V176" s="49">
        <f>SUM(T176*V175)</f>
        <v>7425366.790399999</v>
      </c>
      <c r="W176" s="35" t="str">
        <f>IF(V176&gt;U176,"MET","NOT MET")</f>
        <v>MET</v>
      </c>
    </row>
    <row r="177" spans="1:23" ht="12.75">
      <c r="A177" s="46" t="s">
        <v>401</v>
      </c>
      <c r="B177" s="47"/>
      <c r="C177" s="48"/>
      <c r="D177" s="48"/>
      <c r="E177" s="48"/>
      <c r="F177" s="48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35">
        <v>578</v>
      </c>
      <c r="R177" s="35"/>
      <c r="S177" s="35">
        <v>63</v>
      </c>
      <c r="T177" s="50">
        <f>SUM(S177/S175)</f>
        <v>0.36</v>
      </c>
      <c r="U177" s="49">
        <f>SUM(R175*S177)</f>
        <v>521248.1955590551</v>
      </c>
      <c r="V177" s="49">
        <f>SUM(T177*V175)</f>
        <v>4176768.8195999996</v>
      </c>
      <c r="W177" s="35" t="str">
        <f>IF(V177&gt;U177,"MET","NOT MET")</f>
        <v>MET</v>
      </c>
    </row>
    <row r="178" spans="1:23" ht="12.75">
      <c r="A178" s="46">
        <v>3300</v>
      </c>
      <c r="B178" s="47" t="s">
        <v>52</v>
      </c>
      <c r="C178" s="48">
        <f>+'part 1'!B64</f>
        <v>18687079.37</v>
      </c>
      <c r="D178" s="48">
        <f>+'part 1'!E64</f>
        <v>595253.56</v>
      </c>
      <c r="E178" s="48">
        <v>2477379.51</v>
      </c>
      <c r="F178" s="48">
        <f>+C178-D178-E178</f>
        <v>15614446.300000003</v>
      </c>
      <c r="G178" s="49">
        <f>+'part 2 totals'!C69-'part 2 totals'!D69</f>
        <v>447228.94999999995</v>
      </c>
      <c r="H178" s="49">
        <f>+'part 2 totals'!E69-'part 2 totals'!F69</f>
        <v>35807.4</v>
      </c>
      <c r="I178" s="49">
        <f>+'part 2 totals'!G69-'part 2 totals'!H69</f>
        <v>1049884.3399999999</v>
      </c>
      <c r="J178" s="49">
        <f>+'part 2 totals'!I69-'part 2 totals'!J69</f>
        <v>0</v>
      </c>
      <c r="K178" s="49">
        <f>+'part 2 totals'!K69-'part 2 totals'!L69</f>
        <v>177186.4</v>
      </c>
      <c r="L178" s="49">
        <f>+'part 2 totals'!M69-'part 2 totals'!N69</f>
        <v>0</v>
      </c>
      <c r="M178" s="49">
        <f>+'part 2 totals'!O69-'part 2 totals'!P69</f>
        <v>1399252.53</v>
      </c>
      <c r="N178" s="49">
        <f>+'part 2 totals'!Q69-'part 2 totals'!R69+'part 2 totals'!S69-'part 2 totals'!T69</f>
        <v>103.62</v>
      </c>
      <c r="O178" s="49">
        <f>SUM(G178:N178)</f>
        <v>3109463.24</v>
      </c>
      <c r="P178" s="49">
        <f>+F178-O178</f>
        <v>12504983.060000002</v>
      </c>
      <c r="Q178" s="35">
        <v>1471</v>
      </c>
      <c r="R178" s="49">
        <f>SUM(P178/Q178)</f>
        <v>8501.00819850442</v>
      </c>
      <c r="S178" s="35">
        <v>212</v>
      </c>
      <c r="T178" s="35"/>
      <c r="U178" s="49">
        <f>SUM(R178*S178)</f>
        <v>1802213.738082937</v>
      </c>
      <c r="V178" s="49">
        <f>SUM(M178+N178+P178)</f>
        <v>13904339.210000003</v>
      </c>
      <c r="W178" s="35"/>
    </row>
    <row r="179" spans="1:23" ht="12.75">
      <c r="A179" s="46" t="s">
        <v>400</v>
      </c>
      <c r="B179" s="47"/>
      <c r="C179" s="48"/>
      <c r="D179" s="48"/>
      <c r="E179" s="48"/>
      <c r="F179" s="48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35">
        <v>820</v>
      </c>
      <c r="R179" s="35"/>
      <c r="S179" s="35">
        <v>138</v>
      </c>
      <c r="T179" s="50">
        <f>SUM(S179/S178)</f>
        <v>0.6509433962264151</v>
      </c>
      <c r="U179" s="49">
        <f>SUM(S179*R178)</f>
        <v>1173139.13139361</v>
      </c>
      <c r="V179" s="49">
        <f>SUM(T179*V178)</f>
        <v>9050937.78764151</v>
      </c>
      <c r="W179" s="35" t="str">
        <f>IF(V179&gt;U179,"MET","NOT MET")</f>
        <v>MET</v>
      </c>
    </row>
    <row r="180" spans="1:23" ht="12.75">
      <c r="A180" s="46" t="s">
        <v>401</v>
      </c>
      <c r="B180" s="47"/>
      <c r="C180" s="48"/>
      <c r="D180" s="48"/>
      <c r="E180" s="48"/>
      <c r="F180" s="48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35">
        <v>651</v>
      </c>
      <c r="R180" s="35"/>
      <c r="S180" s="35">
        <v>74</v>
      </c>
      <c r="T180" s="50">
        <f>SUM(S180/S178)</f>
        <v>0.3490566037735849</v>
      </c>
      <c r="U180" s="49">
        <f>SUM(R178*S180)</f>
        <v>629074.606689327</v>
      </c>
      <c r="V180" s="49">
        <f>SUM(T180*V178)</f>
        <v>4853401.422358491</v>
      </c>
      <c r="W180" s="35" t="str">
        <f>IF(V180&gt;U180,"MET","NOT MET")</f>
        <v>MET</v>
      </c>
    </row>
    <row r="181" spans="1:23" ht="12.75">
      <c r="A181" s="46">
        <v>3400</v>
      </c>
      <c r="B181" s="47" t="s">
        <v>53</v>
      </c>
      <c r="C181" s="48">
        <f>+'part 1'!B65</f>
        <v>80159843.65</v>
      </c>
      <c r="D181" s="48">
        <f>+'part 1'!E65</f>
        <v>1162881.76</v>
      </c>
      <c r="E181" s="48">
        <v>15981417.93</v>
      </c>
      <c r="F181" s="48">
        <f>+C181-D181-E181</f>
        <v>63015543.96</v>
      </c>
      <c r="G181" s="49">
        <f>+'part 2 totals'!C70-'part 2 totals'!D70</f>
        <v>1595899.5</v>
      </c>
      <c r="H181" s="49">
        <f>+'part 2 totals'!E70-'part 2 totals'!F70</f>
        <v>52140.22</v>
      </c>
      <c r="I181" s="49">
        <f>+'part 2 totals'!G70-'part 2 totals'!H70</f>
        <v>1967304.6500000001</v>
      </c>
      <c r="J181" s="49">
        <f>+'part 2 totals'!I70-'part 2 totals'!J70</f>
        <v>63328.22</v>
      </c>
      <c r="K181" s="49">
        <f>+'part 2 totals'!K70-'part 2 totals'!L70</f>
        <v>393151.28</v>
      </c>
      <c r="L181" s="49">
        <f>+'part 2 totals'!M70-'part 2 totals'!N70</f>
        <v>0</v>
      </c>
      <c r="M181" s="49">
        <f>+'part 2 totals'!O70-'part 2 totals'!P70</f>
        <v>5026554.89</v>
      </c>
      <c r="N181" s="49">
        <f>+'part 2 totals'!Q70-'part 2 totals'!R70+'part 2 totals'!S70-'part 2 totals'!T70</f>
        <v>0</v>
      </c>
      <c r="O181" s="49">
        <f>SUM(G181:N181)</f>
        <v>9098378.76</v>
      </c>
      <c r="P181" s="49">
        <f>+F181-O181</f>
        <v>53917165.2</v>
      </c>
      <c r="Q181" s="35">
        <v>8501</v>
      </c>
      <c r="R181" s="49">
        <f>SUM(P181/Q181)</f>
        <v>6342.449735325256</v>
      </c>
      <c r="S181" s="35">
        <v>1198</v>
      </c>
      <c r="T181" s="35"/>
      <c r="U181" s="49">
        <f>SUM(R181*S181)</f>
        <v>7598254.782919657</v>
      </c>
      <c r="V181" s="49">
        <f>SUM(M181+N181+P181)</f>
        <v>58943720.09</v>
      </c>
      <c r="W181" s="35"/>
    </row>
    <row r="182" spans="1:23" ht="12.75">
      <c r="A182" s="46" t="s">
        <v>400</v>
      </c>
      <c r="B182" s="47"/>
      <c r="C182" s="48"/>
      <c r="D182" s="48"/>
      <c r="E182" s="48"/>
      <c r="F182" s="48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35">
        <v>4795</v>
      </c>
      <c r="R182" s="35"/>
      <c r="S182" s="35">
        <v>787</v>
      </c>
      <c r="T182" s="50">
        <f>SUM(S182/S181)</f>
        <v>0.6569282136894825</v>
      </c>
      <c r="U182" s="49">
        <f>SUM(S182*R181)</f>
        <v>4991507.941700976</v>
      </c>
      <c r="V182" s="49">
        <f>SUM(T182*V181)</f>
        <v>38721792.74693657</v>
      </c>
      <c r="W182" s="35" t="str">
        <f>IF(V182&gt;U182,"MET","NOT MET")</f>
        <v>MET</v>
      </c>
    </row>
    <row r="183" spans="1:23" ht="12.75">
      <c r="A183" s="46" t="s">
        <v>401</v>
      </c>
      <c r="B183" s="47"/>
      <c r="C183" s="48"/>
      <c r="D183" s="48"/>
      <c r="E183" s="48"/>
      <c r="F183" s="48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35">
        <v>3706</v>
      </c>
      <c r="R183" s="49"/>
      <c r="S183" s="35">
        <v>411</v>
      </c>
      <c r="T183" s="50">
        <f>SUM(S183/S181)</f>
        <v>0.34307178631051755</v>
      </c>
      <c r="U183" s="49">
        <f>SUM(R181*S183)</f>
        <v>2606746.84121868</v>
      </c>
      <c r="V183" s="49">
        <f>SUM(T183*V181)</f>
        <v>20221927.34306344</v>
      </c>
      <c r="W183" s="35" t="str">
        <f>IF(V183&gt;U183,"MET","NOT MET")</f>
        <v>MET</v>
      </c>
    </row>
    <row r="184" spans="1:23" ht="12.75">
      <c r="A184" s="46">
        <v>3420</v>
      </c>
      <c r="B184" s="47" t="s">
        <v>120</v>
      </c>
      <c r="C184" s="48">
        <f>+'part 1'!B66</f>
        <v>41552465.7</v>
      </c>
      <c r="D184" s="48">
        <f>+'part 1'!E66</f>
        <v>483500.52</v>
      </c>
      <c r="E184" s="48">
        <v>9619893.6</v>
      </c>
      <c r="F184" s="48">
        <f>+C184-D184-E184</f>
        <v>31449071.58</v>
      </c>
      <c r="G184" s="49">
        <f>+'part 2 totals'!C71-'part 2 totals'!D71</f>
        <v>902700.54</v>
      </c>
      <c r="H184" s="49">
        <f>+'part 2 totals'!E71-'part 2 totals'!F71</f>
        <v>16225</v>
      </c>
      <c r="I184" s="49">
        <f>+'part 2 totals'!G71-'part 2 totals'!H71</f>
        <v>2170089.3299999996</v>
      </c>
      <c r="J184" s="49">
        <f>+'part 2 totals'!I71-'part 2 totals'!J71</f>
        <v>28151.86</v>
      </c>
      <c r="K184" s="49">
        <f>+'part 2 totals'!K71-'part 2 totals'!L71</f>
        <v>267740.77</v>
      </c>
      <c r="L184" s="49">
        <f>+'part 2 totals'!M71-'part 2 totals'!N71</f>
        <v>0</v>
      </c>
      <c r="M184" s="49">
        <f>+'part 2 totals'!O71-'part 2 totals'!P71</f>
        <v>1333967.2</v>
      </c>
      <c r="N184" s="49">
        <f>+'part 2 totals'!Q71-'part 2 totals'!R71+'part 2 totals'!S71-'part 2 totals'!T71</f>
        <v>21428.91</v>
      </c>
      <c r="O184" s="49">
        <f>SUM(G184:N184)</f>
        <v>4740303.609999999</v>
      </c>
      <c r="P184" s="49">
        <f>+F184-O184</f>
        <v>26708767.97</v>
      </c>
      <c r="Q184" s="35">
        <v>3196</v>
      </c>
      <c r="R184" s="49">
        <f>SUM(P184/Q184)</f>
        <v>8356.936160826031</v>
      </c>
      <c r="S184" s="35">
        <v>285</v>
      </c>
      <c r="T184" s="35"/>
      <c r="U184" s="49">
        <f>SUM(R184*S184)</f>
        <v>2381726.805835419</v>
      </c>
      <c r="V184" s="49">
        <f>SUM(M184+N184+P184)</f>
        <v>28064164.08</v>
      </c>
      <c r="W184" s="35"/>
    </row>
    <row r="185" spans="1:23" ht="12.75">
      <c r="A185" s="46" t="s">
        <v>400</v>
      </c>
      <c r="B185" s="47"/>
      <c r="C185" s="48"/>
      <c r="D185" s="48"/>
      <c r="E185" s="48"/>
      <c r="F185" s="48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35">
        <v>1931</v>
      </c>
      <c r="R185" s="35"/>
      <c r="S185" s="35">
        <v>198</v>
      </c>
      <c r="T185" s="50">
        <f>SUM(S185/S184)</f>
        <v>0.6947368421052632</v>
      </c>
      <c r="U185" s="49">
        <f>SUM(S185*R184)</f>
        <v>1654673.3598435542</v>
      </c>
      <c r="V185" s="49">
        <f>SUM(T185*V184)</f>
        <v>19497208.729263157</v>
      </c>
      <c r="W185" s="35" t="str">
        <f>IF(V185&gt;U185,"MET","NOT MET")</f>
        <v>MET</v>
      </c>
    </row>
    <row r="186" spans="1:23" ht="12.75">
      <c r="A186" s="46" t="s">
        <v>401</v>
      </c>
      <c r="B186" s="47"/>
      <c r="C186" s="48"/>
      <c r="D186" s="48"/>
      <c r="E186" s="48"/>
      <c r="F186" s="48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35">
        <v>1265</v>
      </c>
      <c r="R186" s="35"/>
      <c r="S186" s="35">
        <v>87</v>
      </c>
      <c r="T186" s="50">
        <f>SUM(S186/S184)</f>
        <v>0.30526315789473685</v>
      </c>
      <c r="U186" s="49">
        <f>SUM(R184*S186)</f>
        <v>727053.4459918648</v>
      </c>
      <c r="V186" s="49">
        <f>SUM(T186*V184)</f>
        <v>8566955.350736842</v>
      </c>
      <c r="W186" s="35" t="str">
        <f>IF(V186&gt;U186,"MET","NOT MET")</f>
        <v>MET</v>
      </c>
    </row>
    <row r="187" spans="1:23" ht="12.75">
      <c r="A187" s="46">
        <v>3500</v>
      </c>
      <c r="B187" s="47" t="s">
        <v>54</v>
      </c>
      <c r="C187" s="48">
        <f>+'part 1'!B67</f>
        <v>15843344.61</v>
      </c>
      <c r="D187" s="48">
        <f>+'part 1'!E67</f>
        <v>558221.3</v>
      </c>
      <c r="E187" s="48">
        <v>2082120.11</v>
      </c>
      <c r="F187" s="48">
        <f>+C187-D187-E187</f>
        <v>13203003.2</v>
      </c>
      <c r="G187" s="49">
        <f>+'part 2 totals'!C72-'part 2 totals'!D72</f>
        <v>207888.81</v>
      </c>
      <c r="H187" s="49">
        <f>+'part 2 totals'!E72-'part 2 totals'!F72</f>
        <v>2145.1</v>
      </c>
      <c r="I187" s="49">
        <f>+'part 2 totals'!G72-'part 2 totals'!H72</f>
        <v>617526.45</v>
      </c>
      <c r="J187" s="49">
        <f>+'part 2 totals'!I72-'part 2 totals'!J72</f>
        <v>0</v>
      </c>
      <c r="K187" s="49">
        <f>+'part 2 totals'!K72-'part 2 totals'!L72</f>
        <v>121237.93</v>
      </c>
      <c r="L187" s="49">
        <f>+'part 2 totals'!M72-'part 2 totals'!N72</f>
        <v>0</v>
      </c>
      <c r="M187" s="49">
        <f>+'part 2 totals'!O72-'part 2 totals'!P72</f>
        <v>688362.51</v>
      </c>
      <c r="N187" s="49">
        <f>+'part 2 totals'!Q72-'part 2 totals'!R72+'part 2 totals'!S72-'part 2 totals'!T72</f>
        <v>0</v>
      </c>
      <c r="O187" s="49">
        <f>SUM(G187:N187)</f>
        <v>1637160.8</v>
      </c>
      <c r="P187" s="49">
        <f>+F187-O187</f>
        <v>11565842.399999999</v>
      </c>
      <c r="Q187" s="35">
        <v>1080</v>
      </c>
      <c r="R187" s="49">
        <f>SUM(P187/Q187)</f>
        <v>10709.113333333333</v>
      </c>
      <c r="S187" s="35">
        <v>109</v>
      </c>
      <c r="T187" s="35"/>
      <c r="U187" s="49">
        <f>SUM(R187*S187)</f>
        <v>1167293.3533333333</v>
      </c>
      <c r="V187" s="49">
        <f>SUM(M187+N187+P187)</f>
        <v>12254204.909999998</v>
      </c>
      <c r="W187" s="35"/>
    </row>
    <row r="188" spans="1:23" ht="12.75">
      <c r="A188" s="46" t="s">
        <v>400</v>
      </c>
      <c r="B188" s="47"/>
      <c r="C188" s="48"/>
      <c r="D188" s="48"/>
      <c r="E188" s="48"/>
      <c r="F188" s="48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35">
        <v>585</v>
      </c>
      <c r="R188" s="35"/>
      <c r="S188" s="35">
        <v>71</v>
      </c>
      <c r="T188" s="50">
        <f>SUM(S188/S187)</f>
        <v>0.6513761467889908</v>
      </c>
      <c r="U188" s="49">
        <f>SUM(S188*R187)</f>
        <v>760347.0466666666</v>
      </c>
      <c r="V188" s="49">
        <f>SUM(T188*V187)</f>
        <v>7982096.776238531</v>
      </c>
      <c r="W188" s="35" t="str">
        <f>IF(V188&gt;U188,"MET","NOT MET")</f>
        <v>MET</v>
      </c>
    </row>
    <row r="189" spans="1:23" ht="12.75">
      <c r="A189" s="46" t="s">
        <v>401</v>
      </c>
      <c r="B189" s="47"/>
      <c r="C189" s="48"/>
      <c r="D189" s="48"/>
      <c r="E189" s="48"/>
      <c r="F189" s="48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35">
        <v>495</v>
      </c>
      <c r="R189" s="35"/>
      <c r="S189" s="35">
        <v>38</v>
      </c>
      <c r="T189" s="50">
        <f>SUM(S189/S187)</f>
        <v>0.3486238532110092</v>
      </c>
      <c r="U189" s="49">
        <f>SUM(R187*S189)</f>
        <v>406946.30666666664</v>
      </c>
      <c r="V189" s="49">
        <f>SUM(T189*V187)</f>
        <v>4272108.133761467</v>
      </c>
      <c r="W189" s="35" t="str">
        <f>IF(V189&gt;U189,"MET","NOT MET")</f>
        <v>MET</v>
      </c>
    </row>
    <row r="190" spans="1:23" ht="12.75">
      <c r="A190" s="46">
        <v>3600</v>
      </c>
      <c r="B190" s="47" t="s">
        <v>55</v>
      </c>
      <c r="C190" s="48">
        <f>+'part 1'!B68</f>
        <v>26594182.18</v>
      </c>
      <c r="D190" s="48">
        <f>+'part 1'!E68</f>
        <v>888790.66</v>
      </c>
      <c r="E190" s="48">
        <v>2691867.08</v>
      </c>
      <c r="F190" s="48">
        <f>+C190-D190-E190</f>
        <v>23013524.439999998</v>
      </c>
      <c r="G190" s="49">
        <f>+'part 2 totals'!C73-'part 2 totals'!D73</f>
        <v>710766.0800000001</v>
      </c>
      <c r="H190" s="49">
        <f>+'part 2 totals'!E73-'part 2 totals'!F73</f>
        <v>13215</v>
      </c>
      <c r="I190" s="49">
        <f>+'part 2 totals'!G73-'part 2 totals'!H73</f>
        <v>339300.88999999996</v>
      </c>
      <c r="J190" s="49">
        <f>+'part 2 totals'!I73-'part 2 totals'!J73</f>
        <v>3696.4100000000003</v>
      </c>
      <c r="K190" s="49">
        <f>+'part 2 totals'!K73-'part 2 totals'!L73</f>
        <v>102721.36</v>
      </c>
      <c r="L190" s="49">
        <f>+'part 2 totals'!M73-'part 2 totals'!N73</f>
        <v>0</v>
      </c>
      <c r="M190" s="49">
        <f>+'part 2 totals'!O73-'part 2 totals'!P73</f>
        <v>1407311.58</v>
      </c>
      <c r="N190" s="49">
        <f>+'part 2 totals'!Q73-'part 2 totals'!R73+'part 2 totals'!S73-'part 2 totals'!T73</f>
        <v>0</v>
      </c>
      <c r="O190" s="49">
        <f>SUM(G190:N190)</f>
        <v>2577011.3200000003</v>
      </c>
      <c r="P190" s="49">
        <f>+F190-O190</f>
        <v>20436513.119999997</v>
      </c>
      <c r="Q190" s="35">
        <v>2701</v>
      </c>
      <c r="R190" s="49">
        <f>SUM(P190/Q190)</f>
        <v>7566.276608663457</v>
      </c>
      <c r="S190" s="35">
        <v>343</v>
      </c>
      <c r="T190" s="35"/>
      <c r="U190" s="49">
        <f>SUM(R190*S190)</f>
        <v>2595232.876771566</v>
      </c>
      <c r="V190" s="49">
        <f>SUM(M190+N190+P190)</f>
        <v>21843824.699999996</v>
      </c>
      <c r="W190" s="35"/>
    </row>
    <row r="191" spans="1:23" ht="12.75">
      <c r="A191" s="46" t="s">
        <v>400</v>
      </c>
      <c r="B191" s="47"/>
      <c r="C191" s="48"/>
      <c r="D191" s="48"/>
      <c r="E191" s="48"/>
      <c r="F191" s="48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35">
        <v>1467</v>
      </c>
      <c r="R191" s="35"/>
      <c r="S191" s="35">
        <v>213</v>
      </c>
      <c r="T191" s="50">
        <f>SUM(S191/S190)</f>
        <v>0.6209912536443148</v>
      </c>
      <c r="U191" s="49">
        <f>SUM(S191*R190)</f>
        <v>1611616.9176453163</v>
      </c>
      <c r="V191" s="49">
        <f>SUM(T191*V190)</f>
        <v>13564824.084839648</v>
      </c>
      <c r="W191" s="35" t="str">
        <f>IF(V191&gt;U191,"MET","NOT MET")</f>
        <v>MET</v>
      </c>
    </row>
    <row r="192" spans="1:23" ht="12.75">
      <c r="A192" s="46" t="s">
        <v>401</v>
      </c>
      <c r="B192" s="47"/>
      <c r="C192" s="48"/>
      <c r="D192" s="48"/>
      <c r="E192" s="48"/>
      <c r="F192" s="48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35">
        <v>1234</v>
      </c>
      <c r="R192" s="35"/>
      <c r="S192" s="35">
        <v>130</v>
      </c>
      <c r="T192" s="50">
        <f>SUM(S192/S190)</f>
        <v>0.37900874635568516</v>
      </c>
      <c r="U192" s="49">
        <f>SUM(R190*S192)</f>
        <v>983615.9591262494</v>
      </c>
      <c r="V192" s="49">
        <f>SUM(T192*V190)</f>
        <v>8279000.615160349</v>
      </c>
      <c r="W192" s="35" t="str">
        <f>IF(V192&gt;U192,"MET","NOT MET")</f>
        <v>MET</v>
      </c>
    </row>
    <row r="193" spans="1:23" ht="12.75">
      <c r="A193" s="46">
        <v>3620</v>
      </c>
      <c r="B193" s="47" t="s">
        <v>121</v>
      </c>
      <c r="C193" s="48">
        <f>+'part 1'!B69</f>
        <v>49429284.85</v>
      </c>
      <c r="D193" s="48">
        <f>+'part 1'!E69</f>
        <v>586474.62</v>
      </c>
      <c r="E193" s="48">
        <v>9785548.21</v>
      </c>
      <c r="F193" s="48">
        <f>+C193-D193-E193</f>
        <v>39057262.02</v>
      </c>
      <c r="G193" s="49">
        <f>+'part 2 totals'!C74-'part 2 totals'!D74</f>
        <v>753143</v>
      </c>
      <c r="H193" s="49">
        <f>+'part 2 totals'!E74-'part 2 totals'!F74</f>
        <v>19995</v>
      </c>
      <c r="I193" s="49">
        <f>+'part 2 totals'!G74-'part 2 totals'!H74</f>
        <v>713579.31</v>
      </c>
      <c r="J193" s="49">
        <f>+'part 2 totals'!I74-'part 2 totals'!J74</f>
        <v>8335.51</v>
      </c>
      <c r="K193" s="49">
        <f>+'part 2 totals'!K74-'part 2 totals'!L74</f>
        <v>105105.63</v>
      </c>
      <c r="L193" s="49">
        <f>+'part 2 totals'!M74-'part 2 totals'!N74</f>
        <v>0</v>
      </c>
      <c r="M193" s="49">
        <f>+'part 2 totals'!O74-'part 2 totals'!P74</f>
        <v>2015330.38</v>
      </c>
      <c r="N193" s="49">
        <f>+'part 2 totals'!Q74-'part 2 totals'!R74+'part 2 totals'!S74-'part 2 totals'!T74</f>
        <v>574930.11</v>
      </c>
      <c r="O193" s="49">
        <f>SUM(G193:N193)</f>
        <v>4190418.94</v>
      </c>
      <c r="P193" s="49">
        <f>+F193-O193</f>
        <v>34866843.080000006</v>
      </c>
      <c r="Q193" s="35">
        <v>4128</v>
      </c>
      <c r="R193" s="49">
        <f>SUM(P193/Q193)</f>
        <v>8446.425164728684</v>
      </c>
      <c r="S193" s="35">
        <v>364</v>
      </c>
      <c r="T193" s="35"/>
      <c r="U193" s="49">
        <f>SUM(R193*S193)</f>
        <v>3074498.759961241</v>
      </c>
      <c r="V193" s="49">
        <f>SUM(M193+N193+P193)</f>
        <v>37457103.57000001</v>
      </c>
      <c r="W193" s="35"/>
    </row>
    <row r="194" spans="1:23" ht="12.75">
      <c r="A194" s="46" t="s">
        <v>400</v>
      </c>
      <c r="B194" s="47"/>
      <c r="C194" s="48"/>
      <c r="D194" s="48"/>
      <c r="E194" s="48"/>
      <c r="F194" s="48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35">
        <v>2339</v>
      </c>
      <c r="R194" s="35"/>
      <c r="S194" s="35">
        <v>246</v>
      </c>
      <c r="T194" s="50">
        <f>SUM(S194/S193)</f>
        <v>0.6758241758241759</v>
      </c>
      <c r="U194" s="49">
        <f>SUM(S194*R193)</f>
        <v>2077820.5905232562</v>
      </c>
      <c r="V194" s="49">
        <f>SUM(T194*V193)</f>
        <v>25314416.14895605</v>
      </c>
      <c r="W194" s="35" t="str">
        <f>IF(V194&gt;U194,"MET","NOT MET")</f>
        <v>MET</v>
      </c>
    </row>
    <row r="195" spans="1:23" ht="12.75">
      <c r="A195" s="46" t="s">
        <v>401</v>
      </c>
      <c r="B195" s="47"/>
      <c r="C195" s="48"/>
      <c r="D195" s="48"/>
      <c r="E195" s="48"/>
      <c r="F195" s="48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35">
        <v>1789</v>
      </c>
      <c r="R195" s="35"/>
      <c r="S195" s="35">
        <v>118</v>
      </c>
      <c r="T195" s="50">
        <f>SUM(S195/S193)</f>
        <v>0.3241758241758242</v>
      </c>
      <c r="U195" s="49">
        <f>SUM(R193*S195)</f>
        <v>996678.1694379847</v>
      </c>
      <c r="V195" s="49">
        <f>SUM(T195*V193)</f>
        <v>12142687.421043959</v>
      </c>
      <c r="W195" s="35" t="str">
        <f>IF(V195&gt;U195,"MET","NOT MET")</f>
        <v>MET</v>
      </c>
    </row>
    <row r="196" spans="1:23" ht="12.75">
      <c r="A196" s="46">
        <v>3700</v>
      </c>
      <c r="B196" s="47" t="s">
        <v>56</v>
      </c>
      <c r="C196" s="48">
        <f>+'part 1'!B70</f>
        <v>105704061.85</v>
      </c>
      <c r="D196" s="48">
        <f>+'part 1'!E70</f>
        <v>3517607.14</v>
      </c>
      <c r="E196" s="48">
        <v>16167646.34</v>
      </c>
      <c r="F196" s="48">
        <f>+C196-D196-E196</f>
        <v>86018808.36999999</v>
      </c>
      <c r="G196" s="49">
        <f>+'part 2 totals'!C75-'part 2 totals'!D75</f>
        <v>1658881.68</v>
      </c>
      <c r="H196" s="49">
        <f>+'part 2 totals'!E75-'part 2 totals'!F75</f>
        <v>47230.37</v>
      </c>
      <c r="I196" s="49">
        <f>+'part 2 totals'!G75-'part 2 totals'!H75</f>
        <v>1388102.17</v>
      </c>
      <c r="J196" s="49">
        <f>+'part 2 totals'!I75-'part 2 totals'!J75</f>
        <v>32213.75</v>
      </c>
      <c r="K196" s="49">
        <f>+'part 2 totals'!K75-'part 2 totals'!L75</f>
        <v>312259.28</v>
      </c>
      <c r="L196" s="49">
        <f>+'part 2 totals'!M75-'part 2 totals'!N75</f>
        <v>0</v>
      </c>
      <c r="M196" s="49">
        <f>+'part 2 totals'!O75-'part 2 totals'!P75</f>
        <v>7698214.01</v>
      </c>
      <c r="N196" s="49">
        <f>+'part 2 totals'!Q75-'part 2 totals'!R75+'part 2 totals'!S75-'part 2 totals'!T75</f>
        <v>143157.5</v>
      </c>
      <c r="O196" s="49">
        <f>SUM(G196:N196)</f>
        <v>11280058.76</v>
      </c>
      <c r="P196" s="49">
        <f>+F196-O196</f>
        <v>74738749.60999998</v>
      </c>
      <c r="Q196" s="35">
        <v>9945</v>
      </c>
      <c r="R196" s="49">
        <f>SUM(P196/Q196)</f>
        <v>7515.208608345901</v>
      </c>
      <c r="S196" s="35">
        <v>1227</v>
      </c>
      <c r="T196" s="35"/>
      <c r="U196" s="49">
        <f>SUM(R196*S196)</f>
        <v>9221160.96244042</v>
      </c>
      <c r="V196" s="49">
        <f>SUM(M196+N196+P196)</f>
        <v>82580121.11999999</v>
      </c>
      <c r="W196" s="35"/>
    </row>
    <row r="197" spans="1:23" ht="12.75">
      <c r="A197" s="46" t="s">
        <v>400</v>
      </c>
      <c r="B197" s="47"/>
      <c r="C197" s="48"/>
      <c r="D197" s="48"/>
      <c r="E197" s="48"/>
      <c r="F197" s="48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35">
        <v>5539</v>
      </c>
      <c r="R197" s="35"/>
      <c r="S197" s="35">
        <v>774</v>
      </c>
      <c r="T197" s="50">
        <f>SUM(S197/S196)</f>
        <v>0.6308068459657702</v>
      </c>
      <c r="U197" s="49">
        <f>SUM(S197*R196)</f>
        <v>5816771.462859727</v>
      </c>
      <c r="V197" s="49">
        <f>SUM(T197*V196)</f>
        <v>52092105.74317848</v>
      </c>
      <c r="W197" s="35" t="str">
        <f>IF(V197&gt;U197,"MET","NOT MET")</f>
        <v>MET</v>
      </c>
    </row>
    <row r="198" spans="1:23" ht="12.75">
      <c r="A198" s="46" t="s">
        <v>401</v>
      </c>
      <c r="B198" s="47"/>
      <c r="C198" s="48"/>
      <c r="D198" s="48"/>
      <c r="E198" s="48"/>
      <c r="F198" s="48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35">
        <v>4406</v>
      </c>
      <c r="R198" s="35"/>
      <c r="S198" s="35">
        <v>453</v>
      </c>
      <c r="T198" s="50">
        <f>SUM(S198/S196)</f>
        <v>0.3691931540342298</v>
      </c>
      <c r="U198" s="49">
        <f>SUM(R196*S198)</f>
        <v>3404389.499580693</v>
      </c>
      <c r="V198" s="49">
        <f>SUM(T198*V196)</f>
        <v>30488015.37682151</v>
      </c>
      <c r="W198" s="35" t="str">
        <f>IF(V198&gt;U198,"MET","NOT MET")</f>
        <v>MET</v>
      </c>
    </row>
    <row r="199" spans="1:23" ht="12.75">
      <c r="A199" s="46">
        <v>3711</v>
      </c>
      <c r="B199" s="47" t="s">
        <v>57</v>
      </c>
      <c r="C199" s="48">
        <f>+'part 1'!B71</f>
        <v>7609259.65</v>
      </c>
      <c r="D199" s="48">
        <f>+'part 1'!E71</f>
        <v>692801.23</v>
      </c>
      <c r="E199" s="48">
        <v>717338.25</v>
      </c>
      <c r="F199" s="48">
        <f>+C199-D199-E199</f>
        <v>6199120.17</v>
      </c>
      <c r="G199" s="49">
        <f>+'part 2 totals'!C76-'part 2 totals'!D76</f>
        <v>147328.7</v>
      </c>
      <c r="H199" s="49">
        <f>+'part 2 totals'!E76-'part 2 totals'!F76</f>
        <v>5870.14</v>
      </c>
      <c r="I199" s="49">
        <f>+'part 2 totals'!G76-'part 2 totals'!H76</f>
        <v>494238.23</v>
      </c>
      <c r="J199" s="49">
        <f>+'part 2 totals'!I76-'part 2 totals'!J76</f>
        <v>0</v>
      </c>
      <c r="K199" s="49">
        <f>+'part 2 totals'!K76-'part 2 totals'!L76</f>
        <v>52586.69</v>
      </c>
      <c r="L199" s="49">
        <f>+'part 2 totals'!M76-'part 2 totals'!N76</f>
        <v>0</v>
      </c>
      <c r="M199" s="49">
        <f>+'part 2 totals'!O76-'part 2 totals'!P76</f>
        <v>630825.19</v>
      </c>
      <c r="N199" s="49">
        <f>+'part 2 totals'!Q76-'part 2 totals'!R76+'part 2 totals'!S76-'part 2 totals'!T76</f>
        <v>14852.8</v>
      </c>
      <c r="O199" s="49">
        <f>SUM(G199:N199)</f>
        <v>1345701.75</v>
      </c>
      <c r="P199" s="49">
        <f>+F199-O199</f>
        <v>4853418.42</v>
      </c>
      <c r="Q199" s="35">
        <v>585</v>
      </c>
      <c r="R199" s="49">
        <f>SUM(P199/Q199)</f>
        <v>8296.441743589743</v>
      </c>
      <c r="S199" s="35">
        <v>120</v>
      </c>
      <c r="T199" s="35"/>
      <c r="U199" s="49">
        <f>SUM(R199*S199)</f>
        <v>995573.0092307691</v>
      </c>
      <c r="V199" s="49">
        <f>SUM(M199+N199+P199)</f>
        <v>5499096.41</v>
      </c>
      <c r="W199" s="35"/>
    </row>
    <row r="200" spans="1:23" ht="12.75">
      <c r="A200" s="46" t="s">
        <v>400</v>
      </c>
      <c r="B200" s="47"/>
      <c r="C200" s="48"/>
      <c r="D200" s="48"/>
      <c r="E200" s="48"/>
      <c r="F200" s="48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35">
        <v>335</v>
      </c>
      <c r="R200" s="35"/>
      <c r="S200" s="35">
        <v>86</v>
      </c>
      <c r="T200" s="50">
        <f>SUM(S200/S199)</f>
        <v>0.7166666666666667</v>
      </c>
      <c r="U200" s="49">
        <f>SUM(S200*R199)</f>
        <v>713493.9899487179</v>
      </c>
      <c r="V200" s="49">
        <f>SUM(T200*V199)</f>
        <v>3941019.0938333333</v>
      </c>
      <c r="W200" s="35" t="str">
        <f>IF(V200&gt;U200,"MET","NOT MET")</f>
        <v>MET</v>
      </c>
    </row>
    <row r="201" spans="1:23" ht="12.75">
      <c r="A201" s="46" t="s">
        <v>401</v>
      </c>
      <c r="B201" s="47"/>
      <c r="C201" s="48"/>
      <c r="D201" s="48"/>
      <c r="E201" s="48"/>
      <c r="F201" s="48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35">
        <v>250</v>
      </c>
      <c r="R201" s="35"/>
      <c r="S201" s="35">
        <v>34</v>
      </c>
      <c r="T201" s="50">
        <f>SUM(S201/S199)</f>
        <v>0.2833333333333333</v>
      </c>
      <c r="U201" s="49">
        <f>SUM(R199*S201)</f>
        <v>282079.01928205125</v>
      </c>
      <c r="V201" s="49">
        <f>SUM(T201*V199)</f>
        <v>1558077.3161666666</v>
      </c>
      <c r="W201" s="35" t="str">
        <f>IF(V201&gt;U201,"MET","NOT MET")</f>
        <v>MET</v>
      </c>
    </row>
    <row r="202" spans="1:23" ht="12.75">
      <c r="A202" s="46">
        <v>3800</v>
      </c>
      <c r="B202" s="47" t="s">
        <v>58</v>
      </c>
      <c r="C202" s="48">
        <f>+'part 1'!B72</f>
        <v>67656365.27</v>
      </c>
      <c r="D202" s="48">
        <f>+'part 1'!E72</f>
        <v>1383759.94</v>
      </c>
      <c r="E202" s="48">
        <v>10784147.05</v>
      </c>
      <c r="F202" s="48">
        <f>+C202-D202-E202</f>
        <v>55488458.28</v>
      </c>
      <c r="G202" s="49">
        <f>+'part 2 totals'!C77-'part 2 totals'!D77</f>
        <v>1391335.5599999998</v>
      </c>
      <c r="H202" s="49">
        <f>+'part 2 totals'!E77-'part 2 totals'!F77</f>
        <v>39805.02</v>
      </c>
      <c r="I202" s="49">
        <f>+'part 2 totals'!G77-'part 2 totals'!H77</f>
        <v>1042037.4800000001</v>
      </c>
      <c r="J202" s="49">
        <f>+'part 2 totals'!I77-'part 2 totals'!J77</f>
        <v>6366.07</v>
      </c>
      <c r="K202" s="49">
        <f>+'part 2 totals'!K77-'part 2 totals'!L77</f>
        <v>341677.58</v>
      </c>
      <c r="L202" s="49">
        <f>+'part 2 totals'!M77-'part 2 totals'!N77</f>
        <v>0</v>
      </c>
      <c r="M202" s="49">
        <f>+'part 2 totals'!O77-'part 2 totals'!P77</f>
        <v>5429536.4</v>
      </c>
      <c r="N202" s="49">
        <f>+'part 2 totals'!Q77-'part 2 totals'!R77+'part 2 totals'!S77-'part 2 totals'!T77</f>
        <v>150916.12999999998</v>
      </c>
      <c r="O202" s="49">
        <f>SUM(G202:N202)</f>
        <v>8401674.24</v>
      </c>
      <c r="P202" s="49">
        <f>+F202-O202</f>
        <v>47086784.04</v>
      </c>
      <c r="Q202" s="35">
        <v>6650</v>
      </c>
      <c r="R202" s="49">
        <f>SUM(P202/Q202)</f>
        <v>7080.719404511278</v>
      </c>
      <c r="S202" s="35">
        <v>874</v>
      </c>
      <c r="T202" s="35"/>
      <c r="U202" s="49">
        <f>SUM(R202*S202)</f>
        <v>6188548.759542857</v>
      </c>
      <c r="V202" s="49">
        <f>SUM(M202+N202+P202)</f>
        <v>52667236.57</v>
      </c>
      <c r="W202" s="35"/>
    </row>
    <row r="203" spans="1:23" ht="12.75">
      <c r="A203" s="46" t="s">
        <v>400</v>
      </c>
      <c r="B203" s="47"/>
      <c r="C203" s="48"/>
      <c r="D203" s="48"/>
      <c r="E203" s="48"/>
      <c r="F203" s="48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35">
        <v>3642</v>
      </c>
      <c r="R203" s="35"/>
      <c r="S203" s="35">
        <v>580</v>
      </c>
      <c r="T203" s="50">
        <f>SUM(S203/S202)</f>
        <v>0.6636155606407322</v>
      </c>
      <c r="U203" s="49">
        <f>SUM(S203*R202)</f>
        <v>4106817.2546165413</v>
      </c>
      <c r="V203" s="49">
        <f>SUM(T203*V202)</f>
        <v>34950797.723798625</v>
      </c>
      <c r="W203" s="35" t="str">
        <f>IF(V203&gt;U203,"MET","NOT MET")</f>
        <v>MET</v>
      </c>
    </row>
    <row r="204" spans="1:23" ht="12.75">
      <c r="A204" s="46" t="s">
        <v>401</v>
      </c>
      <c r="B204" s="47"/>
      <c r="C204" s="48"/>
      <c r="D204" s="48"/>
      <c r="E204" s="48"/>
      <c r="F204" s="48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35">
        <v>3008</v>
      </c>
      <c r="R204" s="35"/>
      <c r="S204" s="35">
        <v>294</v>
      </c>
      <c r="T204" s="50">
        <f>SUM(S204/S202)</f>
        <v>0.33638443935926776</v>
      </c>
      <c r="U204" s="49">
        <f>SUM(R202*S204)</f>
        <v>2081731.5049263157</v>
      </c>
      <c r="V204" s="49">
        <f>SUM(T204*V202)</f>
        <v>17716438.846201375</v>
      </c>
      <c r="W204" s="35" t="str">
        <f>IF(V204&gt;U204,"MET","NOT MET")</f>
        <v>MET</v>
      </c>
    </row>
    <row r="205" spans="1:23" ht="12.75">
      <c r="A205" s="46">
        <v>3820</v>
      </c>
      <c r="B205" s="47" t="s">
        <v>122</v>
      </c>
      <c r="C205" s="48">
        <f>+'part 1'!B73</f>
        <v>70923036.51</v>
      </c>
      <c r="D205" s="48">
        <f>+'part 1'!E73</f>
        <v>3285045.4</v>
      </c>
      <c r="E205" s="48">
        <v>13894490.73</v>
      </c>
      <c r="F205" s="48">
        <f>+C205-D205-E205</f>
        <v>53743500.379999995</v>
      </c>
      <c r="G205" s="49">
        <f>+'part 2 totals'!C78-'part 2 totals'!D78</f>
        <v>1520281.23</v>
      </c>
      <c r="H205" s="49">
        <f>+'part 2 totals'!E78-'part 2 totals'!F78</f>
        <v>78055.87</v>
      </c>
      <c r="I205" s="49">
        <f>+'part 2 totals'!G78-'part 2 totals'!H78</f>
        <v>3673393.82</v>
      </c>
      <c r="J205" s="49">
        <f>+'part 2 totals'!I78-'part 2 totals'!J78</f>
        <v>0</v>
      </c>
      <c r="K205" s="49">
        <f>+'part 2 totals'!K78-'part 2 totals'!L78</f>
        <v>618294.14</v>
      </c>
      <c r="L205" s="49">
        <f>+'part 2 totals'!M78-'part 2 totals'!N78</f>
        <v>0</v>
      </c>
      <c r="M205" s="49">
        <f>+'part 2 totals'!O78-'part 2 totals'!P78</f>
        <v>4192168.12</v>
      </c>
      <c r="N205" s="49">
        <f>+'part 2 totals'!Q78-'part 2 totals'!R78+'part 2 totals'!S78-'part 2 totals'!T78</f>
        <v>9920.15</v>
      </c>
      <c r="O205" s="49">
        <f>SUM(G205:N205)</f>
        <v>10092113.33</v>
      </c>
      <c r="P205" s="49">
        <f>+F205-O205</f>
        <v>43651387.05</v>
      </c>
      <c r="Q205" s="35">
        <v>5461</v>
      </c>
      <c r="R205" s="49">
        <f>SUM(P205/Q205)</f>
        <v>7993.295559421351</v>
      </c>
      <c r="S205" s="35">
        <v>557</v>
      </c>
      <c r="T205" s="35"/>
      <c r="U205" s="49">
        <f>SUM(R205*S205)</f>
        <v>4452265.626597692</v>
      </c>
      <c r="V205" s="49">
        <f>SUM(M205+N205+P205)</f>
        <v>47853475.32</v>
      </c>
      <c r="W205" s="35"/>
    </row>
    <row r="206" spans="1:23" ht="12.75">
      <c r="A206" s="46" t="s">
        <v>400</v>
      </c>
      <c r="B206" s="47"/>
      <c r="C206" s="48"/>
      <c r="D206" s="48"/>
      <c r="E206" s="48"/>
      <c r="F206" s="48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35">
        <v>3242</v>
      </c>
      <c r="R206" s="35"/>
      <c r="S206" s="35">
        <v>317</v>
      </c>
      <c r="T206" s="50">
        <f>SUM(S206/S205)</f>
        <v>0.5691202872531418</v>
      </c>
      <c r="U206" s="49">
        <f>SUM(S206*R205)</f>
        <v>2533874.692336568</v>
      </c>
      <c r="V206" s="49">
        <f>SUM(T206*V205)</f>
        <v>27234383.62017953</v>
      </c>
      <c r="W206" s="35" t="str">
        <f>IF(V206&gt;U206,"MET","NOT MET")</f>
        <v>MET</v>
      </c>
    </row>
    <row r="207" spans="1:23" ht="12.75">
      <c r="A207" s="46" t="s">
        <v>401</v>
      </c>
      <c r="B207" s="47"/>
      <c r="C207" s="48"/>
      <c r="D207" s="48"/>
      <c r="E207" s="48"/>
      <c r="F207" s="48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35">
        <v>2219</v>
      </c>
      <c r="R207" s="35"/>
      <c r="S207" s="35">
        <v>240</v>
      </c>
      <c r="T207" s="50">
        <f>SUM(S207/S205)</f>
        <v>0.43087971274685816</v>
      </c>
      <c r="U207" s="49">
        <f>SUM(R205*S207)</f>
        <v>1918390.934261124</v>
      </c>
      <c r="V207" s="49">
        <f>SUM(T207*V205)</f>
        <v>20619091.699820466</v>
      </c>
      <c r="W207" s="35" t="str">
        <f>IF(V207&gt;U207,"MET","NOT MET")</f>
        <v>MET</v>
      </c>
    </row>
    <row r="208" spans="1:23" ht="12.75">
      <c r="A208" s="46">
        <v>3900</v>
      </c>
      <c r="B208" s="47" t="s">
        <v>59</v>
      </c>
      <c r="C208" s="48">
        <f>+'part 1'!B74</f>
        <v>20847094.64</v>
      </c>
      <c r="D208" s="48">
        <f>+'part 1'!E74</f>
        <v>624311.15</v>
      </c>
      <c r="E208" s="48">
        <v>2502676.66</v>
      </c>
      <c r="F208" s="48">
        <f>+C208-D208-E208</f>
        <v>17720106.830000002</v>
      </c>
      <c r="G208" s="49">
        <f>+'part 2 totals'!C79-'part 2 totals'!D79</f>
        <v>453674.86</v>
      </c>
      <c r="H208" s="49">
        <f>+'part 2 totals'!E79-'part 2 totals'!F79</f>
        <v>29740.24</v>
      </c>
      <c r="I208" s="49">
        <f>+'part 2 totals'!G79-'part 2 totals'!H79</f>
        <v>551129.47</v>
      </c>
      <c r="J208" s="49">
        <f>+'part 2 totals'!I79-'part 2 totals'!J79</f>
        <v>0</v>
      </c>
      <c r="K208" s="49">
        <f>+'part 2 totals'!K79-'part 2 totals'!L79</f>
        <v>161692.82</v>
      </c>
      <c r="L208" s="49">
        <f>+'part 2 totals'!M79-'part 2 totals'!N79</f>
        <v>0</v>
      </c>
      <c r="M208" s="49">
        <f>+'part 2 totals'!O79-'part 2 totals'!P79</f>
        <v>1109052.17</v>
      </c>
      <c r="N208" s="49">
        <f>+'part 2 totals'!Q79-'part 2 totals'!R79+'part 2 totals'!S79-'part 2 totals'!T79</f>
        <v>0</v>
      </c>
      <c r="O208" s="49">
        <f>SUM(G208:N208)</f>
        <v>2305289.5599999996</v>
      </c>
      <c r="P208" s="49">
        <f>+F208-O208</f>
        <v>15414817.270000003</v>
      </c>
      <c r="Q208" s="35">
        <v>2222</v>
      </c>
      <c r="R208" s="49">
        <f>SUM(P208/Q208)</f>
        <v>6937.361507650767</v>
      </c>
      <c r="S208" s="35">
        <v>286</v>
      </c>
      <c r="T208" s="35"/>
      <c r="U208" s="49">
        <f>SUM(R208*S208)</f>
        <v>1984085.3911881193</v>
      </c>
      <c r="V208" s="49">
        <f>SUM(M208+N208+P208)</f>
        <v>16523869.440000003</v>
      </c>
      <c r="W208" s="35"/>
    </row>
    <row r="209" spans="1:23" ht="12.75">
      <c r="A209" s="46" t="s">
        <v>400</v>
      </c>
      <c r="B209" s="47"/>
      <c r="C209" s="48"/>
      <c r="D209" s="48"/>
      <c r="E209" s="48"/>
      <c r="F209" s="48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35">
        <v>1298</v>
      </c>
      <c r="R209" s="35"/>
      <c r="S209" s="35">
        <v>193</v>
      </c>
      <c r="T209" s="50">
        <f>SUM(S209/S208)</f>
        <v>0.6748251748251748</v>
      </c>
      <c r="U209" s="49">
        <f>SUM(S209*R208)</f>
        <v>1338910.770976598</v>
      </c>
      <c r="V209" s="49">
        <f>SUM(T209*V208)</f>
        <v>11150723.083636366</v>
      </c>
      <c r="W209" s="35" t="str">
        <f>IF(V209&gt;U209,"MET","NOT MET")</f>
        <v>MET</v>
      </c>
    </row>
    <row r="210" spans="1:23" ht="12.75">
      <c r="A210" s="46" t="s">
        <v>401</v>
      </c>
      <c r="B210" s="47"/>
      <c r="C210" s="48"/>
      <c r="D210" s="48"/>
      <c r="E210" s="48"/>
      <c r="F210" s="48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35">
        <v>924</v>
      </c>
      <c r="R210" s="35"/>
      <c r="S210" s="35">
        <v>93</v>
      </c>
      <c r="T210" s="50">
        <f>SUM(S210/S208)</f>
        <v>0.32517482517482516</v>
      </c>
      <c r="U210" s="49">
        <f>SUM(R208*S210)</f>
        <v>645174.6202115213</v>
      </c>
      <c r="V210" s="49">
        <f>SUM(T210*V208)</f>
        <v>5373146.356363637</v>
      </c>
      <c r="W210" s="35" t="str">
        <f>IF(V210&gt;U210,"MET","NOT MET")</f>
        <v>MET</v>
      </c>
    </row>
    <row r="211" spans="1:23" ht="12.75">
      <c r="A211" s="46">
        <v>4000</v>
      </c>
      <c r="B211" s="47" t="s">
        <v>60</v>
      </c>
      <c r="C211" s="48">
        <f>+'part 1'!B75</f>
        <v>29845418.89</v>
      </c>
      <c r="D211" s="48">
        <f>+'part 1'!E75</f>
        <v>354169.52</v>
      </c>
      <c r="E211" s="48">
        <v>3908102.82</v>
      </c>
      <c r="F211" s="48">
        <f>+C211-D211-E211</f>
        <v>25583146.55</v>
      </c>
      <c r="G211" s="49">
        <f>+'part 2 totals'!C80-'part 2 totals'!D80</f>
        <v>685376.55</v>
      </c>
      <c r="H211" s="49">
        <f>+'part 2 totals'!E80-'part 2 totals'!F80</f>
        <v>31680.16</v>
      </c>
      <c r="I211" s="49">
        <f>+'part 2 totals'!G80-'part 2 totals'!H80</f>
        <v>1414952.66</v>
      </c>
      <c r="J211" s="49">
        <f>+'part 2 totals'!I80-'part 2 totals'!J80</f>
        <v>42464.87</v>
      </c>
      <c r="K211" s="49">
        <f>+'part 2 totals'!K80-'part 2 totals'!L80</f>
        <v>211234.72</v>
      </c>
      <c r="L211" s="49">
        <f>+'part 2 totals'!M80-'part 2 totals'!N80</f>
        <v>0</v>
      </c>
      <c r="M211" s="49">
        <f>+'part 2 totals'!O80-'part 2 totals'!P80</f>
        <v>1867082.32</v>
      </c>
      <c r="N211" s="49">
        <f>+'part 2 totals'!Q80-'part 2 totals'!R80+'part 2 totals'!S80-'part 2 totals'!T80</f>
        <v>15968.41</v>
      </c>
      <c r="O211" s="49">
        <f>SUM(G211:N211)</f>
        <v>4268759.69</v>
      </c>
      <c r="P211" s="49">
        <f>+F211-O211</f>
        <v>21314386.86</v>
      </c>
      <c r="Q211" s="35">
        <v>2886</v>
      </c>
      <c r="R211" s="49">
        <f>SUM(P211/Q211)</f>
        <v>7385.442432432432</v>
      </c>
      <c r="S211" s="35">
        <v>426</v>
      </c>
      <c r="T211" s="35"/>
      <c r="U211" s="49">
        <f>SUM(R211*S211)</f>
        <v>3146198.476216216</v>
      </c>
      <c r="V211" s="49">
        <f>SUM(M211+N211+P211)</f>
        <v>23197437.59</v>
      </c>
      <c r="W211" s="35"/>
    </row>
    <row r="212" spans="1:23" ht="12.75">
      <c r="A212" s="46" t="s">
        <v>400</v>
      </c>
      <c r="B212" s="47"/>
      <c r="C212" s="48"/>
      <c r="D212" s="48"/>
      <c r="E212" s="48"/>
      <c r="F212" s="48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35">
        <v>1711</v>
      </c>
      <c r="R212" s="35"/>
      <c r="S212" s="35">
        <v>272</v>
      </c>
      <c r="T212" s="50">
        <f>SUM(S212/S211)</f>
        <v>0.6384976525821596</v>
      </c>
      <c r="U212" s="49">
        <f>SUM(S212*R211)</f>
        <v>2008840.3416216215</v>
      </c>
      <c r="V212" s="49">
        <f>SUM(T212*V211)</f>
        <v>14811509.44713615</v>
      </c>
      <c r="W212" s="35" t="str">
        <f>IF(V212&gt;U212,"MET","NOT MET")</f>
        <v>MET</v>
      </c>
    </row>
    <row r="213" spans="1:23" ht="12.75">
      <c r="A213" s="46" t="s">
        <v>401</v>
      </c>
      <c r="B213" s="47"/>
      <c r="C213" s="48"/>
      <c r="D213" s="48"/>
      <c r="E213" s="48"/>
      <c r="F213" s="48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35">
        <v>1175</v>
      </c>
      <c r="R213" s="35"/>
      <c r="S213" s="35">
        <v>154</v>
      </c>
      <c r="T213" s="50">
        <f>SUM(S213/S211)</f>
        <v>0.3615023474178404</v>
      </c>
      <c r="U213" s="49">
        <f>SUM(R211*S213)</f>
        <v>1137358.1345945946</v>
      </c>
      <c r="V213" s="49">
        <f>SUM(T213*V211)</f>
        <v>8385928.14286385</v>
      </c>
      <c r="W213" s="35" t="str">
        <f>IF(V213&gt;U213,"MET","NOT MET")</f>
        <v>MET</v>
      </c>
    </row>
    <row r="214" spans="1:23" ht="12.75">
      <c r="A214" s="46">
        <v>4100</v>
      </c>
      <c r="B214" s="47" t="s">
        <v>61</v>
      </c>
      <c r="C214" s="48">
        <f>+'part 1'!B76</f>
        <v>71364233.8</v>
      </c>
      <c r="D214" s="48">
        <f>+'part 1'!E76</f>
        <v>7910370.55</v>
      </c>
      <c r="E214" s="48">
        <v>6458762.44</v>
      </c>
      <c r="F214" s="48">
        <f>+C214-D214-E214</f>
        <v>56995100.81</v>
      </c>
      <c r="G214" s="49">
        <f>+'part 2 totals'!C81-'part 2 totals'!D81</f>
        <v>1594554.46</v>
      </c>
      <c r="H214" s="49">
        <f>+'part 2 totals'!E81-'part 2 totals'!F81</f>
        <v>36846.84</v>
      </c>
      <c r="I214" s="49">
        <f>+'part 2 totals'!G81-'part 2 totals'!H81</f>
        <v>1782219.42</v>
      </c>
      <c r="J214" s="49">
        <f>+'part 2 totals'!I81-'part 2 totals'!J81</f>
        <v>0</v>
      </c>
      <c r="K214" s="49">
        <f>+'part 2 totals'!K81-'part 2 totals'!L81</f>
        <v>296404.94</v>
      </c>
      <c r="L214" s="49">
        <f>+'part 2 totals'!M81-'part 2 totals'!N81</f>
        <v>0</v>
      </c>
      <c r="M214" s="49">
        <f>+'part 2 totals'!O81-'part 2 totals'!P81</f>
        <v>4489673.7</v>
      </c>
      <c r="N214" s="49">
        <f>+'part 2 totals'!Q81-'part 2 totals'!R81+'part 2 totals'!S81-'part 2 totals'!T81</f>
        <v>6692.58</v>
      </c>
      <c r="O214" s="49">
        <f>SUM(G214:N214)</f>
        <v>8206391.9399999995</v>
      </c>
      <c r="P214" s="49">
        <f>+F214-O214</f>
        <v>48788708.870000005</v>
      </c>
      <c r="Q214" s="35">
        <v>7084</v>
      </c>
      <c r="R214" s="49">
        <f>SUM(P214/Q214)</f>
        <v>6887.169518633541</v>
      </c>
      <c r="S214" s="35">
        <v>999</v>
      </c>
      <c r="T214" s="35"/>
      <c r="U214" s="49">
        <f>SUM(R214*S214)</f>
        <v>6880282.349114907</v>
      </c>
      <c r="V214" s="49">
        <f>SUM(M214+N214+P214)</f>
        <v>53285075.150000006</v>
      </c>
      <c r="W214" s="35"/>
    </row>
    <row r="215" spans="1:23" ht="12.75">
      <c r="A215" s="46" t="s">
        <v>400</v>
      </c>
      <c r="B215" s="47"/>
      <c r="C215" s="48"/>
      <c r="D215" s="48"/>
      <c r="E215" s="48"/>
      <c r="F215" s="48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35">
        <v>4023</v>
      </c>
      <c r="R215" s="35"/>
      <c r="S215" s="35">
        <v>641</v>
      </c>
      <c r="T215" s="50">
        <f>SUM(S215/S214)</f>
        <v>0.6416416416416416</v>
      </c>
      <c r="U215" s="49">
        <f>SUM(S215*R214)</f>
        <v>4414675.6614441</v>
      </c>
      <c r="V215" s="49">
        <f>SUM(T215*V214)</f>
        <v>34189923.09424425</v>
      </c>
      <c r="W215" s="35" t="str">
        <f>IF(V215&gt;U215,"MET","NOT MET")</f>
        <v>MET</v>
      </c>
    </row>
    <row r="216" spans="1:23" ht="12.75">
      <c r="A216" s="46" t="s">
        <v>401</v>
      </c>
      <c r="B216" s="47"/>
      <c r="C216" s="48"/>
      <c r="D216" s="48"/>
      <c r="E216" s="48"/>
      <c r="F216" s="48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35">
        <v>3061</v>
      </c>
      <c r="R216" s="35"/>
      <c r="S216" s="35">
        <v>358</v>
      </c>
      <c r="T216" s="50">
        <f>SUM(S216/S214)</f>
        <v>0.35835835835835833</v>
      </c>
      <c r="U216" s="49">
        <f>SUM(R214*S216)</f>
        <v>2465606.687670808</v>
      </c>
      <c r="V216" s="49">
        <f>SUM(T216*V214)</f>
        <v>19095152.055755757</v>
      </c>
      <c r="W216" s="35" t="str">
        <f>IF(V216&gt;U216,"MET","NOT MET")</f>
        <v>MET</v>
      </c>
    </row>
    <row r="217" spans="1:23" ht="12.75">
      <c r="A217" s="46">
        <v>4111</v>
      </c>
      <c r="B217" s="47" t="s">
        <v>123</v>
      </c>
      <c r="C217" s="48">
        <f>+'part 1'!B77</f>
        <v>12432282.78</v>
      </c>
      <c r="D217" s="48">
        <f>+'part 1'!E77</f>
        <v>199021.95</v>
      </c>
      <c r="E217" s="48">
        <v>1529866.95</v>
      </c>
      <c r="F217" s="48">
        <f>+C217-D217-E217</f>
        <v>10703393.88</v>
      </c>
      <c r="G217" s="49">
        <f>+'part 2 totals'!C82-'part 2 totals'!D82</f>
        <v>272554.63</v>
      </c>
      <c r="H217" s="49">
        <f>+'part 2 totals'!E82-'part 2 totals'!F82</f>
        <v>12625</v>
      </c>
      <c r="I217" s="49">
        <f>+'part 2 totals'!G82-'part 2 totals'!H82</f>
        <v>247818.51</v>
      </c>
      <c r="J217" s="49">
        <f>+'part 2 totals'!I82-'part 2 totals'!J82</f>
        <v>0</v>
      </c>
      <c r="K217" s="49">
        <f>+'part 2 totals'!K82-'part 2 totals'!L82</f>
        <v>67626.05</v>
      </c>
      <c r="L217" s="49">
        <f>+'part 2 totals'!M82-'part 2 totals'!N82</f>
        <v>0</v>
      </c>
      <c r="M217" s="49">
        <f>+'part 2 totals'!O82-'part 2 totals'!P82</f>
        <v>1133255.91</v>
      </c>
      <c r="N217" s="49">
        <f>+'part 2 totals'!Q82-'part 2 totals'!R82+'part 2 totals'!S82-'part 2 totals'!T82</f>
        <v>25457.14</v>
      </c>
      <c r="O217" s="49">
        <f>SUM(G217:N217)</f>
        <v>1759337.24</v>
      </c>
      <c r="P217" s="49">
        <f>+F217-O217</f>
        <v>8944056.64</v>
      </c>
      <c r="Q217" s="35">
        <v>1329</v>
      </c>
      <c r="R217" s="49">
        <f>SUM(P217/Q217)</f>
        <v>6729.914702784049</v>
      </c>
      <c r="S217" s="35">
        <v>259</v>
      </c>
      <c r="T217" s="35"/>
      <c r="U217" s="49">
        <f>SUM(R217*S217)</f>
        <v>1743047.9080210687</v>
      </c>
      <c r="V217" s="49">
        <f>SUM(M217+N217+P217)</f>
        <v>10102769.690000001</v>
      </c>
      <c r="W217" s="35"/>
    </row>
    <row r="218" spans="1:23" ht="12.75">
      <c r="A218" s="46" t="s">
        <v>400</v>
      </c>
      <c r="B218" s="47"/>
      <c r="C218" s="48"/>
      <c r="D218" s="48"/>
      <c r="E218" s="48"/>
      <c r="F218" s="48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35">
        <v>731</v>
      </c>
      <c r="R218" s="35"/>
      <c r="S218" s="35">
        <v>167</v>
      </c>
      <c r="T218" s="50">
        <f>SUM(S218/S217)</f>
        <v>0.6447876447876448</v>
      </c>
      <c r="U218" s="49">
        <f>SUM(S218*R217)</f>
        <v>1123895.755364936</v>
      </c>
      <c r="V218" s="49">
        <f>SUM(T218*V217)</f>
        <v>6514141.074247106</v>
      </c>
      <c r="W218" s="35" t="str">
        <f>IF(V218&gt;U218,"MET","NOT MET")</f>
        <v>MET</v>
      </c>
    </row>
    <row r="219" spans="1:23" ht="12.75">
      <c r="A219" s="46" t="s">
        <v>401</v>
      </c>
      <c r="B219" s="47"/>
      <c r="C219" s="48"/>
      <c r="D219" s="48"/>
      <c r="E219" s="48"/>
      <c r="F219" s="48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35">
        <v>598</v>
      </c>
      <c r="R219" s="35"/>
      <c r="S219" s="35">
        <v>92</v>
      </c>
      <c r="T219" s="50">
        <f>SUM(S219/S217)</f>
        <v>0.3552123552123552</v>
      </c>
      <c r="U219" s="49">
        <f>SUM(R217*S219)</f>
        <v>619152.1526561325</v>
      </c>
      <c r="V219" s="49">
        <f>SUM(T219*V217)</f>
        <v>3588628.6157528963</v>
      </c>
      <c r="W219" s="35" t="str">
        <f>IF(V219&gt;U219,"MET","NOT MET")</f>
        <v>MET</v>
      </c>
    </row>
    <row r="220" spans="1:23" ht="12.75">
      <c r="A220" s="46">
        <v>4120</v>
      </c>
      <c r="B220" s="47" t="s">
        <v>124</v>
      </c>
      <c r="C220" s="48">
        <f>+'part 1'!B78</f>
        <v>86132816.32</v>
      </c>
      <c r="D220" s="48">
        <f>+'part 1'!E78</f>
        <v>5066566.41</v>
      </c>
      <c r="E220" s="48">
        <v>15060901.99</v>
      </c>
      <c r="F220" s="48">
        <f>+C220-D220-E220</f>
        <v>66005347.919999994</v>
      </c>
      <c r="G220" s="49">
        <f>+'part 2 totals'!C83-'part 2 totals'!D83</f>
        <v>1508246.95</v>
      </c>
      <c r="H220" s="49">
        <f>+'part 2 totals'!E83-'part 2 totals'!F83</f>
        <v>68292.62</v>
      </c>
      <c r="I220" s="49">
        <f>+'part 2 totals'!G83-'part 2 totals'!H83</f>
        <v>1892873.4400000002</v>
      </c>
      <c r="J220" s="49">
        <f>+'part 2 totals'!I83-'part 2 totals'!J83</f>
        <v>45917.11</v>
      </c>
      <c r="K220" s="49">
        <f>+'part 2 totals'!K83-'part 2 totals'!L83</f>
        <v>269509.35</v>
      </c>
      <c r="L220" s="49">
        <f>+'part 2 totals'!M83-'part 2 totals'!N83</f>
        <v>0</v>
      </c>
      <c r="M220" s="49">
        <f>+'part 2 totals'!O83-'part 2 totals'!P83</f>
        <v>5140955.37</v>
      </c>
      <c r="N220" s="49">
        <f>+'part 2 totals'!Q83-'part 2 totals'!R83+'part 2 totals'!S83-'part 2 totals'!T83</f>
        <v>6451.26</v>
      </c>
      <c r="O220" s="49">
        <f>SUM(G220:N220)</f>
        <v>8932246.1</v>
      </c>
      <c r="P220" s="49">
        <f>+F220-O220</f>
        <v>57073101.81999999</v>
      </c>
      <c r="Q220" s="35">
        <v>6928</v>
      </c>
      <c r="R220" s="49">
        <f>SUM(P220/Q220)</f>
        <v>8238.034327367204</v>
      </c>
      <c r="S220" s="35">
        <v>886</v>
      </c>
      <c r="T220" s="35"/>
      <c r="U220" s="49">
        <f>SUM(R220*S220)</f>
        <v>7298898.414047343</v>
      </c>
      <c r="V220" s="49">
        <f>SUM(M220+N220+P220)</f>
        <v>62220508.449999996</v>
      </c>
      <c r="W220" s="35"/>
    </row>
    <row r="221" spans="1:23" ht="12.75">
      <c r="A221" s="46" t="s">
        <v>400</v>
      </c>
      <c r="B221" s="47"/>
      <c r="C221" s="48"/>
      <c r="D221" s="48"/>
      <c r="E221" s="48"/>
      <c r="F221" s="48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35">
        <v>3865</v>
      </c>
      <c r="R221" s="35"/>
      <c r="S221" s="35">
        <v>612</v>
      </c>
      <c r="T221" s="50">
        <f>SUM(S221/S220)</f>
        <v>0.690744920993228</v>
      </c>
      <c r="U221" s="49">
        <f>SUM(S221*R220)</f>
        <v>5041677.008348729</v>
      </c>
      <c r="V221" s="49">
        <f>SUM(T221*V220)</f>
        <v>42978500.19345372</v>
      </c>
      <c r="W221" s="35" t="str">
        <f>IF(V221&gt;U221,"MET","NOT MET")</f>
        <v>MET</v>
      </c>
    </row>
    <row r="222" spans="1:23" ht="12.75">
      <c r="A222" s="46" t="s">
        <v>401</v>
      </c>
      <c r="B222" s="47"/>
      <c r="C222" s="48"/>
      <c r="D222" s="48"/>
      <c r="E222" s="48"/>
      <c r="F222" s="48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35">
        <v>3063</v>
      </c>
      <c r="R222" s="35"/>
      <c r="S222" s="35">
        <v>274</v>
      </c>
      <c r="T222" s="50">
        <f>SUM(S222/S220)</f>
        <v>0.309255079006772</v>
      </c>
      <c r="U222" s="49">
        <f>SUM(R220*S222)</f>
        <v>2257221.405698614</v>
      </c>
      <c r="V222" s="49">
        <f>SUM(T222*V220)</f>
        <v>19242008.256546274</v>
      </c>
      <c r="W222" s="35" t="str">
        <f>IF(V222&gt;U222,"MET","NOT MET")</f>
        <v>MET</v>
      </c>
    </row>
    <row r="223" spans="1:23" ht="12.75">
      <c r="A223" s="46">
        <v>4200</v>
      </c>
      <c r="B223" s="47" t="s">
        <v>62</v>
      </c>
      <c r="C223" s="48">
        <f>+'part 1'!B79</f>
        <v>29674467.71</v>
      </c>
      <c r="D223" s="48">
        <f>+'part 1'!E79</f>
        <v>2009137.58</v>
      </c>
      <c r="E223" s="48">
        <v>5384453.88</v>
      </c>
      <c r="F223" s="48">
        <f>+C223-D223-E223</f>
        <v>22280876.250000004</v>
      </c>
      <c r="G223" s="49">
        <f>+'part 2 totals'!C84-'part 2 totals'!D84</f>
        <v>776116.16</v>
      </c>
      <c r="H223" s="49">
        <f>+'part 2 totals'!E84-'part 2 totals'!F84</f>
        <v>22047.48</v>
      </c>
      <c r="I223" s="49">
        <f>+'part 2 totals'!G84-'part 2 totals'!H84</f>
        <v>1933557.15</v>
      </c>
      <c r="J223" s="49">
        <f>+'part 2 totals'!I84-'part 2 totals'!J84</f>
        <v>18996.58</v>
      </c>
      <c r="K223" s="49">
        <f>+'part 2 totals'!K84-'part 2 totals'!L84</f>
        <v>615812.01</v>
      </c>
      <c r="L223" s="49">
        <f>+'part 2 totals'!M84-'part 2 totals'!N84</f>
        <v>0</v>
      </c>
      <c r="M223" s="49">
        <f>+'part 2 totals'!O84-'part 2 totals'!P84</f>
        <v>1718265.06</v>
      </c>
      <c r="N223" s="49">
        <f>+'part 2 totals'!Q84-'part 2 totals'!R84+'part 2 totals'!S84-'part 2 totals'!T84</f>
        <v>971.05</v>
      </c>
      <c r="O223" s="49">
        <f>SUM(G223:N223)</f>
        <v>5085765.489999999</v>
      </c>
      <c r="P223" s="49">
        <f>+F223-O223</f>
        <v>17195110.760000005</v>
      </c>
      <c r="Q223" s="35">
        <v>2346</v>
      </c>
      <c r="R223" s="49">
        <f>SUM(P223/Q223)</f>
        <v>7329.544228474</v>
      </c>
      <c r="S223" s="35">
        <v>279</v>
      </c>
      <c r="T223" s="35"/>
      <c r="U223" s="49">
        <f>SUM(R223*S223)</f>
        <v>2044942.839744246</v>
      </c>
      <c r="V223" s="49">
        <f>SUM(M223+N223+P223)</f>
        <v>18914346.870000005</v>
      </c>
      <c r="W223" s="35"/>
    </row>
    <row r="224" spans="1:23" ht="12.75">
      <c r="A224" s="46" t="s">
        <v>400</v>
      </c>
      <c r="B224" s="47"/>
      <c r="C224" s="48"/>
      <c r="D224" s="48"/>
      <c r="E224" s="48"/>
      <c r="F224" s="48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35">
        <v>1345</v>
      </c>
      <c r="R224" s="35"/>
      <c r="S224" s="35">
        <v>173</v>
      </c>
      <c r="T224" s="50">
        <f>SUM(S224/S223)</f>
        <v>0.6200716845878136</v>
      </c>
      <c r="U224" s="49">
        <f>SUM(S224*R223)</f>
        <v>1268011.151526002</v>
      </c>
      <c r="V224" s="49">
        <f>SUM(T224*V223)</f>
        <v>11728250.926559143</v>
      </c>
      <c r="W224" s="35" t="str">
        <f>IF(V224&gt;U224,"MET","NOT MET")</f>
        <v>MET</v>
      </c>
    </row>
    <row r="225" spans="1:23" ht="12.75">
      <c r="A225" s="46" t="s">
        <v>401</v>
      </c>
      <c r="B225" s="47"/>
      <c r="C225" s="48"/>
      <c r="D225" s="48"/>
      <c r="E225" s="48"/>
      <c r="F225" s="48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35">
        <v>1001</v>
      </c>
      <c r="R225" s="35"/>
      <c r="S225" s="35">
        <v>106</v>
      </c>
      <c r="T225" s="50">
        <f>SUM(S225/S223)</f>
        <v>0.37992831541218636</v>
      </c>
      <c r="U225" s="49">
        <f>SUM(R223*S225)</f>
        <v>776931.688218244</v>
      </c>
      <c r="V225" s="49">
        <f>SUM(T225*V223)</f>
        <v>7186095.943440862</v>
      </c>
      <c r="W225" s="35" t="str">
        <f>IF(V225&gt;U225,"MET","NOT MET")</f>
        <v>MET</v>
      </c>
    </row>
    <row r="226" spans="1:23" ht="12.75">
      <c r="A226" s="46">
        <v>4220</v>
      </c>
      <c r="B226" s="47" t="s">
        <v>125</v>
      </c>
      <c r="C226" s="48">
        <f>+'part 1'!B80</f>
        <v>28724356.45</v>
      </c>
      <c r="D226" s="48">
        <f>+'part 1'!E80</f>
        <v>529488.24</v>
      </c>
      <c r="E226" s="48">
        <v>3432721.9</v>
      </c>
      <c r="F226" s="48">
        <f>+C226-D226-E226</f>
        <v>24762146.310000002</v>
      </c>
      <c r="G226" s="49">
        <f>+'part 2 totals'!C85-'part 2 totals'!D85</f>
        <v>691963.26</v>
      </c>
      <c r="H226" s="49">
        <f>+'part 2 totals'!E85-'part 2 totals'!F85</f>
        <v>10483.9</v>
      </c>
      <c r="I226" s="49">
        <f>+'part 2 totals'!G85-'part 2 totals'!H85</f>
        <v>1712567.27</v>
      </c>
      <c r="J226" s="49">
        <f>+'part 2 totals'!I85-'part 2 totals'!J85</f>
        <v>0</v>
      </c>
      <c r="K226" s="49">
        <f>+'part 2 totals'!K85-'part 2 totals'!L85</f>
        <v>313664.59</v>
      </c>
      <c r="L226" s="49">
        <f>+'part 2 totals'!M85-'part 2 totals'!N85</f>
        <v>0</v>
      </c>
      <c r="M226" s="49">
        <f>+'part 2 totals'!O85-'part 2 totals'!P85</f>
        <v>1616617.34</v>
      </c>
      <c r="N226" s="49">
        <f>+'part 2 totals'!Q85-'part 2 totals'!R85+'part 2 totals'!S85-'part 2 totals'!T85</f>
        <v>7406.07</v>
      </c>
      <c r="O226" s="49">
        <f>SUM(G226:N226)</f>
        <v>4352702.430000001</v>
      </c>
      <c r="P226" s="49">
        <f>+F226-O226</f>
        <v>20409443.880000003</v>
      </c>
      <c r="Q226" s="35">
        <v>2773</v>
      </c>
      <c r="R226" s="49">
        <f>SUM(P226/Q226)</f>
        <v>7360.059098449334</v>
      </c>
      <c r="S226" s="35">
        <v>293</v>
      </c>
      <c r="T226" s="35"/>
      <c r="U226" s="49">
        <f>SUM(R226*S226)</f>
        <v>2156497.315845655</v>
      </c>
      <c r="V226" s="49">
        <f>SUM(M226+N226+P226)</f>
        <v>22033467.290000003</v>
      </c>
      <c r="W226" s="35"/>
    </row>
    <row r="227" spans="1:23" ht="12.75">
      <c r="A227" s="46" t="s">
        <v>400</v>
      </c>
      <c r="B227" s="47"/>
      <c r="C227" s="48"/>
      <c r="D227" s="48"/>
      <c r="E227" s="48"/>
      <c r="F227" s="48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35">
        <v>1729</v>
      </c>
      <c r="R227" s="35"/>
      <c r="S227" s="35">
        <v>198</v>
      </c>
      <c r="T227" s="50">
        <f>SUM(S227/S226)</f>
        <v>0.6757679180887372</v>
      </c>
      <c r="U227" s="49">
        <f>SUM(S227*R226)</f>
        <v>1457291.701492968</v>
      </c>
      <c r="V227" s="49">
        <f>SUM(T227*V226)</f>
        <v>14889510.318839591</v>
      </c>
      <c r="W227" s="35" t="str">
        <f>IF(V227&gt;U227,"MET","NOT MET")</f>
        <v>MET</v>
      </c>
    </row>
    <row r="228" spans="1:23" ht="12.75">
      <c r="A228" s="46" t="s">
        <v>401</v>
      </c>
      <c r="B228" s="47"/>
      <c r="C228" s="48"/>
      <c r="D228" s="48"/>
      <c r="E228" s="48"/>
      <c r="F228" s="48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35">
        <v>1044</v>
      </c>
      <c r="R228" s="35"/>
      <c r="S228" s="35">
        <v>95</v>
      </c>
      <c r="T228" s="50">
        <f>SUM(S228/S226)</f>
        <v>0.3242320819112628</v>
      </c>
      <c r="U228" s="49">
        <f>SUM(R226*S228)</f>
        <v>699205.6143526867</v>
      </c>
      <c r="V228" s="49">
        <f>SUM(T228*V226)</f>
        <v>7143956.97116041</v>
      </c>
      <c r="W228" s="35" t="str">
        <f>IF(V228&gt;U228,"MET","NOT MET")</f>
        <v>MET</v>
      </c>
    </row>
    <row r="229" spans="1:23" ht="12.75">
      <c r="A229" s="46">
        <v>4300</v>
      </c>
      <c r="B229" s="47" t="s">
        <v>63</v>
      </c>
      <c r="C229" s="48">
        <f>+'part 1'!B81</f>
        <v>29741942.24</v>
      </c>
      <c r="D229" s="48">
        <f>+'part 1'!E81</f>
        <v>1277280.69</v>
      </c>
      <c r="E229" s="48">
        <v>7155398.23</v>
      </c>
      <c r="F229" s="48">
        <f>+C229-D229-E229</f>
        <v>21309263.319999997</v>
      </c>
      <c r="G229" s="49">
        <f>+'part 2 totals'!C86-'part 2 totals'!D86</f>
        <v>606490.5900000001</v>
      </c>
      <c r="H229" s="49">
        <f>+'part 2 totals'!E86-'part 2 totals'!F86</f>
        <v>4635.75</v>
      </c>
      <c r="I229" s="49">
        <f>+'part 2 totals'!G86-'part 2 totals'!H86</f>
        <v>515348.29</v>
      </c>
      <c r="J229" s="49">
        <f>+'part 2 totals'!I86-'part 2 totals'!J86</f>
        <v>0</v>
      </c>
      <c r="K229" s="49">
        <f>+'part 2 totals'!K86-'part 2 totals'!L86</f>
        <v>108234.48</v>
      </c>
      <c r="L229" s="49">
        <f>+'part 2 totals'!M86-'part 2 totals'!N86</f>
        <v>0</v>
      </c>
      <c r="M229" s="49">
        <f>+'part 2 totals'!O86-'part 2 totals'!P86</f>
        <v>1545958.94</v>
      </c>
      <c r="N229" s="49">
        <f>+'part 2 totals'!Q86-'part 2 totals'!R86+'part 2 totals'!S86-'part 2 totals'!T86</f>
        <v>86.4</v>
      </c>
      <c r="O229" s="49">
        <f>SUM(G229:N229)</f>
        <v>2780754.4499999997</v>
      </c>
      <c r="P229" s="49">
        <f>+F229-O229</f>
        <v>18528508.869999997</v>
      </c>
      <c r="Q229" s="35">
        <v>3188</v>
      </c>
      <c r="R229" s="49">
        <f>SUM(P229/Q229)</f>
        <v>5811.953848808029</v>
      </c>
      <c r="S229" s="35">
        <v>377</v>
      </c>
      <c r="T229" s="35"/>
      <c r="U229" s="49">
        <f>SUM(R229*S229)</f>
        <v>2191106.601000627</v>
      </c>
      <c r="V229" s="49">
        <f>SUM(M229+N229+P229)</f>
        <v>20074554.209999997</v>
      </c>
      <c r="W229" s="35"/>
    </row>
    <row r="230" spans="1:23" ht="12.75">
      <c r="A230" s="46" t="s">
        <v>400</v>
      </c>
      <c r="B230" s="47"/>
      <c r="C230" s="48"/>
      <c r="D230" s="48"/>
      <c r="E230" s="48"/>
      <c r="F230" s="48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35">
        <v>1760</v>
      </c>
      <c r="R230" s="35"/>
      <c r="S230" s="35">
        <v>251</v>
      </c>
      <c r="T230" s="50">
        <f>SUM(S230/S229)</f>
        <v>0.6657824933687002</v>
      </c>
      <c r="U230" s="49">
        <f>SUM(S230*R229)</f>
        <v>1458800.4160508153</v>
      </c>
      <c r="V230" s="49">
        <f>SUM(T230*V229)</f>
        <v>13365286.755198937</v>
      </c>
      <c r="W230" s="35" t="str">
        <f>IF(V230&gt;U230,"MET","NOT MET")</f>
        <v>MET</v>
      </c>
    </row>
    <row r="231" spans="1:23" ht="12.75">
      <c r="A231" s="46" t="s">
        <v>401</v>
      </c>
      <c r="B231" s="47"/>
      <c r="C231" s="48"/>
      <c r="D231" s="48"/>
      <c r="E231" s="48"/>
      <c r="F231" s="48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35">
        <v>1428</v>
      </c>
      <c r="R231" s="35"/>
      <c r="S231" s="35">
        <v>126</v>
      </c>
      <c r="T231" s="50">
        <f>SUM(S231/S229)</f>
        <v>0.33421750663129973</v>
      </c>
      <c r="U231" s="49">
        <f>SUM(R229*S231)</f>
        <v>732306.1849498117</v>
      </c>
      <c r="V231" s="49">
        <f>SUM(T231*V229)</f>
        <v>6709267.45480106</v>
      </c>
      <c r="W231" s="35" t="str">
        <f>IF(V231&gt;U231,"MET","NOT MET")</f>
        <v>MET</v>
      </c>
    </row>
    <row r="232" spans="1:23" ht="12.75">
      <c r="A232" s="46">
        <v>4320</v>
      </c>
      <c r="B232" s="47" t="s">
        <v>126</v>
      </c>
      <c r="C232" s="48">
        <f>+'part 1'!B82</f>
        <v>32916380.5</v>
      </c>
      <c r="D232" s="48">
        <f>+'part 1'!E82</f>
        <v>664549.05</v>
      </c>
      <c r="E232" s="48">
        <v>4529137.51</v>
      </c>
      <c r="F232" s="48">
        <f>+C232-D232-E232</f>
        <v>27722693.939999998</v>
      </c>
      <c r="G232" s="49">
        <f>+'part 2 totals'!C87-'part 2 totals'!D87</f>
        <v>572446.91</v>
      </c>
      <c r="H232" s="49">
        <f>+'part 2 totals'!E87-'part 2 totals'!F87</f>
        <v>11505.34</v>
      </c>
      <c r="I232" s="49">
        <f>+'part 2 totals'!G87-'part 2 totals'!H87</f>
        <v>968824.38</v>
      </c>
      <c r="J232" s="49">
        <f>+'part 2 totals'!I87-'part 2 totals'!J87</f>
        <v>0</v>
      </c>
      <c r="K232" s="49">
        <f>+'part 2 totals'!K87-'part 2 totals'!L87</f>
        <v>339713.57</v>
      </c>
      <c r="L232" s="49">
        <f>+'part 2 totals'!M87-'part 2 totals'!N87</f>
        <v>0</v>
      </c>
      <c r="M232" s="49">
        <f>+'part 2 totals'!O87-'part 2 totals'!P87</f>
        <v>1886701.89</v>
      </c>
      <c r="N232" s="49">
        <f>+'part 2 totals'!Q87-'part 2 totals'!R87+'part 2 totals'!S87-'part 2 totals'!T87</f>
        <v>0</v>
      </c>
      <c r="O232" s="49">
        <f>SUM(G232:N232)</f>
        <v>3779192.09</v>
      </c>
      <c r="P232" s="49">
        <f>+F232-O232</f>
        <v>23943501.849999998</v>
      </c>
      <c r="Q232" s="35">
        <v>2974</v>
      </c>
      <c r="R232" s="49">
        <f>SUM(P232/Q232)</f>
        <v>8050.9421149966365</v>
      </c>
      <c r="S232" s="35">
        <v>404</v>
      </c>
      <c r="T232" s="35"/>
      <c r="U232" s="49">
        <f>SUM(R232*S232)</f>
        <v>3252580.614458641</v>
      </c>
      <c r="V232" s="49">
        <f>SUM(M232+N232+P232)</f>
        <v>25830203.74</v>
      </c>
      <c r="W232" s="35"/>
    </row>
    <row r="233" spans="1:23" ht="12.75">
      <c r="A233" s="46" t="s">
        <v>400</v>
      </c>
      <c r="B233" s="47"/>
      <c r="C233" s="48"/>
      <c r="D233" s="48"/>
      <c r="E233" s="48"/>
      <c r="F233" s="48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35">
        <v>1765</v>
      </c>
      <c r="R233" s="35"/>
      <c r="S233" s="35">
        <v>275</v>
      </c>
      <c r="T233" s="50">
        <f>SUM(S233/S232)</f>
        <v>0.6806930693069307</v>
      </c>
      <c r="U233" s="49">
        <f>SUM(S233*R232)</f>
        <v>2214009.081624075</v>
      </c>
      <c r="V233" s="49">
        <f>SUM(T233*V232)</f>
        <v>17582440.66460396</v>
      </c>
      <c r="W233" s="35" t="str">
        <f>IF(V233&gt;U233,"MET","NOT MET")</f>
        <v>MET</v>
      </c>
    </row>
    <row r="234" spans="1:23" ht="12.75">
      <c r="A234" s="46" t="s">
        <v>401</v>
      </c>
      <c r="B234" s="47"/>
      <c r="C234" s="48"/>
      <c r="D234" s="48"/>
      <c r="E234" s="48"/>
      <c r="F234" s="48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35">
        <v>1209</v>
      </c>
      <c r="R234" s="35"/>
      <c r="S234" s="35">
        <v>129</v>
      </c>
      <c r="T234" s="50">
        <f>SUM(S234/S232)</f>
        <v>0.3193069306930693</v>
      </c>
      <c r="U234" s="49">
        <f>SUM(R232*S234)</f>
        <v>1038571.5328345661</v>
      </c>
      <c r="V234" s="49">
        <f>SUM(T234*V232)</f>
        <v>8247763.0753960395</v>
      </c>
      <c r="W234" s="35" t="str">
        <f>IF(V234&gt;U234,"MET","NOT MET")</f>
        <v>MET</v>
      </c>
    </row>
    <row r="235" spans="1:23" ht="12.75">
      <c r="A235" s="46">
        <v>4400</v>
      </c>
      <c r="B235" s="47" t="s">
        <v>64</v>
      </c>
      <c r="C235" s="48">
        <f>+'part 1'!B83</f>
        <v>61618836.11</v>
      </c>
      <c r="D235" s="48">
        <f>+'part 1'!E83</f>
        <v>7508639.09</v>
      </c>
      <c r="E235" s="48">
        <v>7246389.57</v>
      </c>
      <c r="F235" s="48">
        <f>+C235-D235-E235</f>
        <v>46863807.449999996</v>
      </c>
      <c r="G235" s="49">
        <f>+'part 2 totals'!C88-'part 2 totals'!D88</f>
        <v>1036916.38</v>
      </c>
      <c r="H235" s="49">
        <f>+'part 2 totals'!E88-'part 2 totals'!F88</f>
        <v>25294.46</v>
      </c>
      <c r="I235" s="49">
        <f>+'part 2 totals'!G88-'part 2 totals'!H88</f>
        <v>1256095.7</v>
      </c>
      <c r="J235" s="49">
        <f>+'part 2 totals'!I88-'part 2 totals'!J88</f>
        <v>0</v>
      </c>
      <c r="K235" s="49">
        <f>+'part 2 totals'!K88-'part 2 totals'!L88</f>
        <v>230868.39</v>
      </c>
      <c r="L235" s="49">
        <f>+'part 2 totals'!M88-'part 2 totals'!N88</f>
        <v>0</v>
      </c>
      <c r="M235" s="49">
        <f>+'part 2 totals'!O88-'part 2 totals'!P88</f>
        <v>2858337.84</v>
      </c>
      <c r="N235" s="49">
        <f>+'part 2 totals'!Q88-'part 2 totals'!R88+'part 2 totals'!S88-'part 2 totals'!T88</f>
        <v>7435.66</v>
      </c>
      <c r="O235" s="49">
        <f>SUM(G235:N235)</f>
        <v>5414948.43</v>
      </c>
      <c r="P235" s="49">
        <f>+F235-O235</f>
        <v>41448859.019999996</v>
      </c>
      <c r="Q235" s="35">
        <v>5129</v>
      </c>
      <c r="R235" s="49">
        <f>SUM(P235/Q235)</f>
        <v>8081.2749112887495</v>
      </c>
      <c r="S235" s="35">
        <v>716</v>
      </c>
      <c r="T235" s="35"/>
      <c r="U235" s="49">
        <f>SUM(R235*S235)</f>
        <v>5786192.836482745</v>
      </c>
      <c r="V235" s="49">
        <f>SUM(M235+N235+P235)</f>
        <v>44314632.519999996</v>
      </c>
      <c r="W235" s="35"/>
    </row>
    <row r="236" spans="1:23" ht="12.75">
      <c r="A236" s="46" t="s">
        <v>400</v>
      </c>
      <c r="B236" s="47"/>
      <c r="C236" s="48"/>
      <c r="D236" s="48"/>
      <c r="E236" s="48"/>
      <c r="F236" s="48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35">
        <v>2798</v>
      </c>
      <c r="R236" s="35"/>
      <c r="S236" s="35">
        <v>492</v>
      </c>
      <c r="T236" s="50">
        <f>SUM(S236/S235)</f>
        <v>0.6871508379888268</v>
      </c>
      <c r="U236" s="49">
        <f>SUM(S236*R235)</f>
        <v>3975987.2563540647</v>
      </c>
      <c r="V236" s="49">
        <f>SUM(T236*V235)</f>
        <v>30450836.871284913</v>
      </c>
      <c r="W236" s="35" t="str">
        <f>IF(V236&gt;U236,"MET","NOT MET")</f>
        <v>MET</v>
      </c>
    </row>
    <row r="237" spans="1:23" ht="12.75">
      <c r="A237" s="46" t="s">
        <v>401</v>
      </c>
      <c r="B237" s="47"/>
      <c r="C237" s="48"/>
      <c r="D237" s="48"/>
      <c r="E237" s="48"/>
      <c r="F237" s="48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35">
        <v>2331</v>
      </c>
      <c r="R237" s="35"/>
      <c r="S237" s="35">
        <v>224</v>
      </c>
      <c r="T237" s="50">
        <f>SUM(S237/S235)</f>
        <v>0.3128491620111732</v>
      </c>
      <c r="U237" s="49">
        <f>SUM(R235*S237)</f>
        <v>1810205.58012868</v>
      </c>
      <c r="V237" s="49">
        <f>SUM(T237*V235)</f>
        <v>13863795.648715083</v>
      </c>
      <c r="W237" s="35" t="str">
        <f>IF(V237&gt;U237,"MET","NOT MET")</f>
        <v>MET</v>
      </c>
    </row>
    <row r="238" spans="1:23" ht="12.75">
      <c r="A238" s="46">
        <v>4420</v>
      </c>
      <c r="B238" s="47" t="s">
        <v>127</v>
      </c>
      <c r="C238" s="48">
        <f>+'part 1'!B84</f>
        <v>49560289.36</v>
      </c>
      <c r="D238" s="48">
        <f>+'part 1'!E84</f>
        <v>2263110.84</v>
      </c>
      <c r="E238" s="48">
        <v>8995097.31</v>
      </c>
      <c r="F238" s="48">
        <f>+C238-D238-E238</f>
        <v>38302081.20999999</v>
      </c>
      <c r="G238" s="49">
        <f>+'part 2 totals'!C89-'part 2 totals'!D89</f>
        <v>1033546.76</v>
      </c>
      <c r="H238" s="49">
        <f>+'part 2 totals'!E89-'part 2 totals'!F89</f>
        <v>34415.81</v>
      </c>
      <c r="I238" s="49">
        <f>+'part 2 totals'!G89-'part 2 totals'!H89</f>
        <v>1933842.13</v>
      </c>
      <c r="J238" s="49">
        <f>+'part 2 totals'!I89-'part 2 totals'!J89</f>
        <v>0</v>
      </c>
      <c r="K238" s="49">
        <f>+'part 2 totals'!K89-'part 2 totals'!L89</f>
        <v>365528.92</v>
      </c>
      <c r="L238" s="49">
        <f>+'part 2 totals'!M89-'part 2 totals'!N89</f>
        <v>0</v>
      </c>
      <c r="M238" s="49">
        <f>+'part 2 totals'!O89-'part 2 totals'!P89</f>
        <v>3309069.05</v>
      </c>
      <c r="N238" s="49">
        <f>+'part 2 totals'!Q89-'part 2 totals'!R89+'part 2 totals'!S89-'part 2 totals'!T89</f>
        <v>1751.52</v>
      </c>
      <c r="O238" s="49">
        <f>SUM(G238:N238)</f>
        <v>6678154.1899999995</v>
      </c>
      <c r="P238" s="49">
        <f>+F238-O238</f>
        <v>31623927.019999996</v>
      </c>
      <c r="Q238" s="35">
        <v>4018</v>
      </c>
      <c r="R238" s="49">
        <f>SUM(P238/Q238)</f>
        <v>7870.564216027874</v>
      </c>
      <c r="S238" s="35">
        <v>594</v>
      </c>
      <c r="T238" s="35"/>
      <c r="U238" s="49">
        <f>SUM(R238*S238)</f>
        <v>4675115.144320557</v>
      </c>
      <c r="V238" s="49">
        <f>SUM(M238+N238+P238)</f>
        <v>34934747.589999996</v>
      </c>
      <c r="W238" s="35"/>
    </row>
    <row r="239" spans="1:23" ht="12.75">
      <c r="A239" s="46" t="s">
        <v>400</v>
      </c>
      <c r="B239" s="47"/>
      <c r="C239" s="48"/>
      <c r="D239" s="48"/>
      <c r="E239" s="48"/>
      <c r="F239" s="48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35">
        <v>2360</v>
      </c>
      <c r="R239" s="35"/>
      <c r="S239" s="35">
        <v>393</v>
      </c>
      <c r="T239" s="50">
        <f>SUM(S239/S238)</f>
        <v>0.6616161616161617</v>
      </c>
      <c r="U239" s="49">
        <f>SUM(S239*R238)</f>
        <v>3093131.7368989545</v>
      </c>
      <c r="V239" s="49">
        <f>SUM(T239*V238)</f>
        <v>23113393.60752525</v>
      </c>
      <c r="W239" s="35" t="str">
        <f>IF(V239&gt;U239,"MET","NOT MET")</f>
        <v>MET</v>
      </c>
    </row>
    <row r="240" spans="1:23" ht="12.75">
      <c r="A240" s="46" t="s">
        <v>401</v>
      </c>
      <c r="B240" s="47"/>
      <c r="C240" s="48"/>
      <c r="D240" s="48"/>
      <c r="E240" s="48"/>
      <c r="F240" s="48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35">
        <v>1658</v>
      </c>
      <c r="R240" s="35"/>
      <c r="S240" s="35">
        <v>201</v>
      </c>
      <c r="T240" s="50">
        <f>SUM(S240/S238)</f>
        <v>0.3383838383838384</v>
      </c>
      <c r="U240" s="49">
        <f>SUM(R238*S240)</f>
        <v>1581983.4074216026</v>
      </c>
      <c r="V240" s="49">
        <f>SUM(T240*V238)</f>
        <v>11821353.982474746</v>
      </c>
      <c r="W240" s="35" t="str">
        <f>IF(V240&gt;U240,"MET","NOT MET")</f>
        <v>MET</v>
      </c>
    </row>
    <row r="241" spans="1:23" ht="12.75">
      <c r="A241" s="46">
        <v>4500</v>
      </c>
      <c r="B241" s="47" t="s">
        <v>65</v>
      </c>
      <c r="C241" s="48">
        <f>+'part 1'!B85</f>
        <v>165166031.04</v>
      </c>
      <c r="D241" s="48">
        <f>+'part 1'!E85</f>
        <v>32768987.34</v>
      </c>
      <c r="E241" s="48">
        <v>20883106.71</v>
      </c>
      <c r="F241" s="48">
        <f>+C241-D241-E241</f>
        <v>111513936.98999998</v>
      </c>
      <c r="G241" s="49">
        <f>+'part 2 totals'!C90-'part 2 totals'!D90</f>
        <v>2645081.75</v>
      </c>
      <c r="H241" s="49">
        <f>+'part 2 totals'!E90-'part 2 totals'!F90</f>
        <v>71799.38</v>
      </c>
      <c r="I241" s="49">
        <f>+'part 2 totals'!G90-'part 2 totals'!H90</f>
        <v>933348.49</v>
      </c>
      <c r="J241" s="49">
        <f>+'part 2 totals'!I90-'part 2 totals'!J90</f>
        <v>36537.61</v>
      </c>
      <c r="K241" s="49">
        <f>+'part 2 totals'!K90-'part 2 totals'!L90</f>
        <v>386482.17</v>
      </c>
      <c r="L241" s="49">
        <f>+'part 2 totals'!M90-'part 2 totals'!N90</f>
        <v>0</v>
      </c>
      <c r="M241" s="49">
        <f>+'part 2 totals'!O90-'part 2 totals'!P90</f>
        <v>7946127.54</v>
      </c>
      <c r="N241" s="49">
        <f>+'part 2 totals'!Q90-'part 2 totals'!R90+'part 2 totals'!S90-'part 2 totals'!T90</f>
        <v>20653.47</v>
      </c>
      <c r="O241" s="49">
        <f>SUM(G241:N241)</f>
        <v>12040030.41</v>
      </c>
      <c r="P241" s="49">
        <f>+F241-O241</f>
        <v>99473906.57999998</v>
      </c>
      <c r="Q241" s="35">
        <v>12957</v>
      </c>
      <c r="R241" s="49">
        <f>SUM(P241/Q241)</f>
        <v>7677.232891873117</v>
      </c>
      <c r="S241" s="35">
        <v>1356</v>
      </c>
      <c r="T241" s="35"/>
      <c r="U241" s="49">
        <f>SUM(R241*S241)</f>
        <v>10410327.801379947</v>
      </c>
      <c r="V241" s="49">
        <f>SUM(M241+N241+P241)</f>
        <v>107440687.58999999</v>
      </c>
      <c r="W241" s="35"/>
    </row>
    <row r="242" spans="1:23" ht="12.75">
      <c r="A242" s="46" t="s">
        <v>400</v>
      </c>
      <c r="B242" s="47"/>
      <c r="C242" s="48"/>
      <c r="D242" s="48"/>
      <c r="E242" s="48"/>
      <c r="F242" s="48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35">
        <v>6904</v>
      </c>
      <c r="R242" s="35"/>
      <c r="S242" s="35">
        <v>833</v>
      </c>
      <c r="T242" s="50">
        <f>SUM(S242/S241)</f>
        <v>0.6143067846607669</v>
      </c>
      <c r="U242" s="49">
        <f>SUM(S242*R241)</f>
        <v>6395134.998930307</v>
      </c>
      <c r="V242" s="49">
        <f>SUM(T242*V241)</f>
        <v>66001543.33515486</v>
      </c>
      <c r="W242" s="35" t="str">
        <f>IF(V242&gt;U242,"MET","NOT MET")</f>
        <v>MET</v>
      </c>
    </row>
    <row r="243" spans="1:23" ht="12.75">
      <c r="A243" s="46" t="s">
        <v>401</v>
      </c>
      <c r="B243" s="47"/>
      <c r="C243" s="48"/>
      <c r="D243" s="48"/>
      <c r="E243" s="48"/>
      <c r="F243" s="48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35">
        <v>6053</v>
      </c>
      <c r="R243" s="35"/>
      <c r="S243" s="35">
        <v>523</v>
      </c>
      <c r="T243" s="50">
        <f>SUM(S243/S241)</f>
        <v>0.38569321533923306</v>
      </c>
      <c r="U243" s="49">
        <f>SUM(R241*S243)</f>
        <v>4015192.8024496404</v>
      </c>
      <c r="V243" s="49">
        <f>SUM(T243*V241)</f>
        <v>41439144.25484513</v>
      </c>
      <c r="W243" s="35" t="str">
        <f>IF(V243&gt;U243,"MET","NOT MET")</f>
        <v>MET</v>
      </c>
    </row>
    <row r="244" spans="1:23" ht="12.75">
      <c r="A244" s="46">
        <v>4520</v>
      </c>
      <c r="B244" s="47" t="s">
        <v>128</v>
      </c>
      <c r="C244" s="48">
        <f>+'part 1'!B86</f>
        <v>36538478.76</v>
      </c>
      <c r="D244" s="48">
        <f>+'part 1'!E86</f>
        <v>734384.62</v>
      </c>
      <c r="E244" s="48">
        <v>7974297.1</v>
      </c>
      <c r="F244" s="48">
        <f>+C244-D244-E244</f>
        <v>27829797.04</v>
      </c>
      <c r="G244" s="49">
        <f>+'part 2 totals'!C91-'part 2 totals'!D91</f>
        <v>712970.39</v>
      </c>
      <c r="H244" s="49">
        <f>+'part 2 totals'!E91-'part 2 totals'!F91</f>
        <v>15873.91</v>
      </c>
      <c r="I244" s="49">
        <f>+'part 2 totals'!G91-'part 2 totals'!H91</f>
        <v>1717483.99</v>
      </c>
      <c r="J244" s="49">
        <f>+'part 2 totals'!I91-'part 2 totals'!J91</f>
        <v>18015.67</v>
      </c>
      <c r="K244" s="49">
        <f>+'part 2 totals'!K91-'part 2 totals'!L91</f>
        <v>364238.45</v>
      </c>
      <c r="L244" s="49">
        <f>+'part 2 totals'!M91-'part 2 totals'!N91</f>
        <v>0</v>
      </c>
      <c r="M244" s="49">
        <f>+'part 2 totals'!O91-'part 2 totals'!P91</f>
        <v>1413029.04</v>
      </c>
      <c r="N244" s="49">
        <f>+'part 2 totals'!Q91-'part 2 totals'!R91+'part 2 totals'!S91-'part 2 totals'!T91</f>
        <v>0</v>
      </c>
      <c r="O244" s="49">
        <f>SUM(G244:N244)</f>
        <v>4241611.45</v>
      </c>
      <c r="P244" s="49">
        <f>+F244-O244</f>
        <v>23588185.59</v>
      </c>
      <c r="Q244" s="35">
        <v>3531</v>
      </c>
      <c r="R244" s="49">
        <f>SUM(P244/Q244)</f>
        <v>6680.31310960068</v>
      </c>
      <c r="S244" s="35">
        <v>331</v>
      </c>
      <c r="T244" s="35"/>
      <c r="U244" s="49">
        <f>SUM(R244*S244)</f>
        <v>2211183.639277825</v>
      </c>
      <c r="V244" s="49">
        <f>SUM(M244+N244+P244)</f>
        <v>25001214.63</v>
      </c>
      <c r="W244" s="35"/>
    </row>
    <row r="245" spans="1:23" ht="12.75">
      <c r="A245" s="46" t="s">
        <v>400</v>
      </c>
      <c r="B245" s="47"/>
      <c r="C245" s="48"/>
      <c r="D245" s="48"/>
      <c r="E245" s="48"/>
      <c r="F245" s="48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35">
        <v>2221</v>
      </c>
      <c r="R245" s="35"/>
      <c r="S245" s="35">
        <v>237</v>
      </c>
      <c r="T245" s="50">
        <f>SUM(S245/S244)</f>
        <v>0.716012084592145</v>
      </c>
      <c r="U245" s="49">
        <f>SUM(S245*R244)</f>
        <v>1583234.206975361</v>
      </c>
      <c r="V245" s="49">
        <f>SUM(T245*V244)</f>
        <v>17901171.804561935</v>
      </c>
      <c r="W245" s="35" t="str">
        <f>IF(V245&gt;U245,"MET","NOT MET")</f>
        <v>MET</v>
      </c>
    </row>
    <row r="246" spans="1:23" ht="12.75">
      <c r="A246" s="46" t="s">
        <v>401</v>
      </c>
      <c r="B246" s="47"/>
      <c r="C246" s="48"/>
      <c r="D246" s="48"/>
      <c r="E246" s="48"/>
      <c r="F246" s="48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35">
        <v>1310</v>
      </c>
      <c r="R246" s="35"/>
      <c r="S246" s="35">
        <v>94</v>
      </c>
      <c r="T246" s="50">
        <f>SUM(S246/S244)</f>
        <v>0.283987915407855</v>
      </c>
      <c r="U246" s="49">
        <f>SUM(R244*S246)</f>
        <v>627949.4323024639</v>
      </c>
      <c r="V246" s="49">
        <f>SUM(T246*V244)</f>
        <v>7100042.825438066</v>
      </c>
      <c r="W246" s="35" t="str">
        <f>IF(V246&gt;U246,"MET","NOT MET")</f>
        <v>MET</v>
      </c>
    </row>
    <row r="247" spans="1:23" ht="12.75">
      <c r="A247" s="46">
        <v>4600</v>
      </c>
      <c r="B247" s="47" t="s">
        <v>66</v>
      </c>
      <c r="C247" s="48">
        <f>+'part 1'!B87</f>
        <v>24583566.88</v>
      </c>
      <c r="D247" s="48">
        <f>+'part 1'!E87</f>
        <v>326113.96</v>
      </c>
      <c r="E247" s="48">
        <v>4513506.22</v>
      </c>
      <c r="F247" s="48">
        <f>+C247-D247-E247</f>
        <v>19743946.7</v>
      </c>
      <c r="G247" s="49">
        <f>+'part 2 totals'!C92-'part 2 totals'!D92</f>
        <v>553205.66</v>
      </c>
      <c r="H247" s="49">
        <f>+'part 2 totals'!E92-'part 2 totals'!F92</f>
        <v>27890.42</v>
      </c>
      <c r="I247" s="49">
        <f>+'part 2 totals'!G92-'part 2 totals'!H92</f>
        <v>1267760.65</v>
      </c>
      <c r="J247" s="49">
        <f>+'part 2 totals'!I92-'part 2 totals'!J92</f>
        <v>0</v>
      </c>
      <c r="K247" s="49">
        <f>+'part 2 totals'!K92-'part 2 totals'!L92</f>
        <v>167676.26</v>
      </c>
      <c r="L247" s="49">
        <f>+'part 2 totals'!M92-'part 2 totals'!N92</f>
        <v>0</v>
      </c>
      <c r="M247" s="49">
        <f>+'part 2 totals'!O92-'part 2 totals'!P92</f>
        <v>1818860.87</v>
      </c>
      <c r="N247" s="49">
        <f>+'part 2 totals'!Q92-'part 2 totals'!R92+'part 2 totals'!S92-'part 2 totals'!T92</f>
        <v>0</v>
      </c>
      <c r="O247" s="49">
        <f>SUM(G247:N247)</f>
        <v>3835393.8600000003</v>
      </c>
      <c r="P247" s="49">
        <f>+F247-O247</f>
        <v>15908552.84</v>
      </c>
      <c r="Q247" s="35">
        <v>2098</v>
      </c>
      <c r="R247" s="49">
        <f>SUM(P247/Q247)</f>
        <v>7582.722993326978</v>
      </c>
      <c r="S247" s="35">
        <v>304</v>
      </c>
      <c r="T247" s="35"/>
      <c r="U247" s="49">
        <f>SUM(R247*S247)</f>
        <v>2305147.7899714014</v>
      </c>
      <c r="V247" s="49">
        <f>SUM(M247+N247+P247)</f>
        <v>17727413.71</v>
      </c>
      <c r="W247" s="35"/>
    </row>
    <row r="248" spans="1:23" ht="12.75">
      <c r="A248" s="46" t="s">
        <v>400</v>
      </c>
      <c r="B248" s="47"/>
      <c r="C248" s="48"/>
      <c r="D248" s="48"/>
      <c r="E248" s="48"/>
      <c r="F248" s="48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35">
        <v>1185</v>
      </c>
      <c r="R248" s="35"/>
      <c r="S248" s="35">
        <v>205</v>
      </c>
      <c r="T248" s="50">
        <f>SUM(S248/S247)</f>
        <v>0.6743421052631579</v>
      </c>
      <c r="U248" s="49">
        <f>SUM(S248*R247)</f>
        <v>1554458.2136320306</v>
      </c>
      <c r="V248" s="49">
        <f>SUM(T248*V247)</f>
        <v>11954341.482072368</v>
      </c>
      <c r="W248" s="35" t="str">
        <f>IF(V248&gt;U248,"MET","NOT MET")</f>
        <v>MET</v>
      </c>
    </row>
    <row r="249" spans="1:23" ht="12.75">
      <c r="A249" s="46" t="s">
        <v>401</v>
      </c>
      <c r="B249" s="47"/>
      <c r="C249" s="48"/>
      <c r="D249" s="48"/>
      <c r="E249" s="48"/>
      <c r="F249" s="48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35">
        <v>913</v>
      </c>
      <c r="R249" s="35"/>
      <c r="S249" s="35">
        <v>99</v>
      </c>
      <c r="T249" s="50">
        <f>SUM(S249/S247)</f>
        <v>0.3256578947368421</v>
      </c>
      <c r="U249" s="49">
        <f>SUM(R247*S249)</f>
        <v>750689.5763393708</v>
      </c>
      <c r="V249" s="49">
        <f>SUM(T249*V247)</f>
        <v>5773072.227927632</v>
      </c>
      <c r="W249" s="35" t="str">
        <f>IF(V249&gt;U249,"MET","NOT MET")</f>
        <v>MET</v>
      </c>
    </row>
    <row r="250" spans="1:23" ht="12.75">
      <c r="A250" s="46">
        <v>4620</v>
      </c>
      <c r="B250" s="47" t="s">
        <v>129</v>
      </c>
      <c r="C250" s="48">
        <f>+'part 1'!B88</f>
        <v>18366716.27</v>
      </c>
      <c r="D250" s="48">
        <f>+'part 1'!E88</f>
        <v>353550.27</v>
      </c>
      <c r="E250" s="48">
        <v>2652871.9</v>
      </c>
      <c r="F250" s="48">
        <f>+C250-D250-E250</f>
        <v>15360294.1</v>
      </c>
      <c r="G250" s="49">
        <f>+'part 2 totals'!C93-'part 2 totals'!D93</f>
        <v>516560.62</v>
      </c>
      <c r="H250" s="49">
        <f>+'part 2 totals'!E93-'part 2 totals'!F93</f>
        <v>23556.76</v>
      </c>
      <c r="I250" s="49">
        <f>+'part 2 totals'!G93-'part 2 totals'!H93</f>
        <v>753590.89</v>
      </c>
      <c r="J250" s="49">
        <f>+'part 2 totals'!I93-'part 2 totals'!J93</f>
        <v>0</v>
      </c>
      <c r="K250" s="49">
        <f>+'part 2 totals'!K93-'part 2 totals'!L93</f>
        <v>130359.06</v>
      </c>
      <c r="L250" s="49">
        <f>+'part 2 totals'!M93-'part 2 totals'!N93</f>
        <v>0</v>
      </c>
      <c r="M250" s="49">
        <f>+'part 2 totals'!O93-'part 2 totals'!P93</f>
        <v>1587106.61</v>
      </c>
      <c r="N250" s="49">
        <f>+'part 2 totals'!Q93-'part 2 totals'!R93+'part 2 totals'!S93-'part 2 totals'!T93</f>
        <v>0</v>
      </c>
      <c r="O250" s="49">
        <f>SUM(G250:N250)</f>
        <v>3011173.9400000004</v>
      </c>
      <c r="P250" s="49">
        <f>+F250-O250</f>
        <v>12349120.16</v>
      </c>
      <c r="Q250" s="35">
        <v>1738</v>
      </c>
      <c r="R250" s="49">
        <f>SUM(P250/Q250)</f>
        <v>7105.362577675489</v>
      </c>
      <c r="S250" s="35">
        <v>359</v>
      </c>
      <c r="T250" s="35"/>
      <c r="U250" s="49">
        <f>SUM(R250*S250)</f>
        <v>2550825.1653855005</v>
      </c>
      <c r="V250" s="49">
        <f>SUM(M250+N250+P250)</f>
        <v>13936226.77</v>
      </c>
      <c r="W250" s="35"/>
    </row>
    <row r="251" spans="1:23" ht="12.75">
      <c r="A251" s="46" t="s">
        <v>400</v>
      </c>
      <c r="B251" s="47"/>
      <c r="C251" s="48"/>
      <c r="D251" s="48"/>
      <c r="E251" s="48"/>
      <c r="F251" s="48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35">
        <v>1004</v>
      </c>
      <c r="R251" s="35"/>
      <c r="S251" s="35">
        <v>253</v>
      </c>
      <c r="T251" s="50">
        <f>SUM(S251/S250)</f>
        <v>0.7047353760445683</v>
      </c>
      <c r="U251" s="49">
        <f>SUM(S251*R250)</f>
        <v>1797656.7321518988</v>
      </c>
      <c r="V251" s="49">
        <f>SUM(T251*V250)</f>
        <v>9821352.013398329</v>
      </c>
      <c r="W251" s="35" t="str">
        <f>IF(V251&gt;U251,"MET","NOT MET")</f>
        <v>MET</v>
      </c>
    </row>
    <row r="252" spans="1:23" ht="12.75">
      <c r="A252" s="46" t="s">
        <v>401</v>
      </c>
      <c r="B252" s="47"/>
      <c r="C252" s="48"/>
      <c r="D252" s="48"/>
      <c r="E252" s="48"/>
      <c r="F252" s="48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35">
        <v>734</v>
      </c>
      <c r="R252" s="35"/>
      <c r="S252" s="35">
        <v>106</v>
      </c>
      <c r="T252" s="50">
        <f>SUM(S252/S250)</f>
        <v>0.29526462395543174</v>
      </c>
      <c r="U252" s="49">
        <f>SUM(R250*S252)</f>
        <v>753168.4332336019</v>
      </c>
      <c r="V252" s="49">
        <f>SUM(T252*V250)</f>
        <v>4114874.7566016708</v>
      </c>
      <c r="W252" s="35" t="str">
        <f>IF(V252&gt;U252,"MET","NOT MET")</f>
        <v>MET</v>
      </c>
    </row>
    <row r="253" spans="1:23" ht="12.75">
      <c r="A253" s="46">
        <v>4700</v>
      </c>
      <c r="B253" s="47" t="s">
        <v>67</v>
      </c>
      <c r="C253" s="48">
        <f>+'part 1'!B89</f>
        <v>30513077.84</v>
      </c>
      <c r="D253" s="48">
        <f>+'part 1'!E89</f>
        <v>2565525.43</v>
      </c>
      <c r="E253" s="48">
        <v>1944933.18</v>
      </c>
      <c r="F253" s="48">
        <f>+C253-D253-E253</f>
        <v>26002619.23</v>
      </c>
      <c r="G253" s="49">
        <f>+'part 2 totals'!C94-'part 2 totals'!D94</f>
        <v>698481.54</v>
      </c>
      <c r="H253" s="49">
        <f>+'part 2 totals'!E94-'part 2 totals'!F94</f>
        <v>14514</v>
      </c>
      <c r="I253" s="49">
        <f>+'part 2 totals'!G94-'part 2 totals'!H94</f>
        <v>1204164.77</v>
      </c>
      <c r="J253" s="49">
        <f>+'part 2 totals'!I94-'part 2 totals'!J94</f>
        <v>28651.630000000005</v>
      </c>
      <c r="K253" s="49">
        <f>+'part 2 totals'!K94-'part 2 totals'!L94</f>
        <v>199830.53</v>
      </c>
      <c r="L253" s="49">
        <f>+'part 2 totals'!M94-'part 2 totals'!N94</f>
        <v>0</v>
      </c>
      <c r="M253" s="49">
        <f>+'part 2 totals'!O94-'part 2 totals'!P94</f>
        <v>1841528.7</v>
      </c>
      <c r="N253" s="49">
        <f>+'part 2 totals'!Q94-'part 2 totals'!R94+'part 2 totals'!S94-'part 2 totals'!T94</f>
        <v>0</v>
      </c>
      <c r="O253" s="49">
        <f>SUM(G253:N253)</f>
        <v>3987171.17</v>
      </c>
      <c r="P253" s="49">
        <f>+F253-O253</f>
        <v>22015448.060000002</v>
      </c>
      <c r="Q253" s="35">
        <v>3240</v>
      </c>
      <c r="R253" s="49">
        <f>SUM(P253/Q253)</f>
        <v>6794.891376543211</v>
      </c>
      <c r="S253" s="35">
        <v>323</v>
      </c>
      <c r="T253" s="35"/>
      <c r="U253" s="49">
        <f>SUM(R253*S253)</f>
        <v>2194749.914623457</v>
      </c>
      <c r="V253" s="49">
        <f>SUM(M253+N253+P253)</f>
        <v>23856976.76</v>
      </c>
      <c r="W253" s="35"/>
    </row>
    <row r="254" spans="1:23" ht="12.75">
      <c r="A254" s="46" t="s">
        <v>400</v>
      </c>
      <c r="B254" s="47"/>
      <c r="C254" s="48"/>
      <c r="D254" s="48"/>
      <c r="E254" s="48"/>
      <c r="F254" s="48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35">
        <v>1878</v>
      </c>
      <c r="R254" s="35"/>
      <c r="S254" s="35">
        <v>186</v>
      </c>
      <c r="T254" s="50">
        <f>SUM(S254/S253)</f>
        <v>0.5758513931888545</v>
      </c>
      <c r="U254" s="49">
        <f>SUM(S254*R253)</f>
        <v>1263849.7960370372</v>
      </c>
      <c r="V254" s="49">
        <f>SUM(T254*V253)</f>
        <v>13738073.304520125</v>
      </c>
      <c r="W254" s="35" t="str">
        <f>IF(V254&gt;U254,"MET","NOT MET")</f>
        <v>MET</v>
      </c>
    </row>
    <row r="255" spans="1:23" ht="12.75">
      <c r="A255" s="46" t="s">
        <v>401</v>
      </c>
      <c r="B255" s="47"/>
      <c r="C255" s="48"/>
      <c r="D255" s="48"/>
      <c r="E255" s="48"/>
      <c r="F255" s="48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35">
        <v>1362</v>
      </c>
      <c r="R255" s="35"/>
      <c r="S255" s="35">
        <v>137</v>
      </c>
      <c r="T255" s="50">
        <f>SUM(S255/S253)</f>
        <v>0.4241486068111455</v>
      </c>
      <c r="U255" s="49">
        <f>SUM(R253*S255)</f>
        <v>930900.1185864198</v>
      </c>
      <c r="V255" s="49">
        <f>SUM(T255*V253)</f>
        <v>10118903.455479877</v>
      </c>
      <c r="W255" s="35" t="str">
        <f>IF(V255&gt;U255,"MET","NOT MET")</f>
        <v>MET</v>
      </c>
    </row>
    <row r="256" spans="1:23" ht="12.75">
      <c r="A256" s="46">
        <v>4720</v>
      </c>
      <c r="B256" s="47" t="s">
        <v>130</v>
      </c>
      <c r="C256" s="48">
        <f>+'part 1'!B90</f>
        <v>20326000.04</v>
      </c>
      <c r="D256" s="48">
        <f>+'part 1'!E90</f>
        <v>3130183.85</v>
      </c>
      <c r="E256" s="48">
        <v>4017145.44</v>
      </c>
      <c r="F256" s="48">
        <f>+C256-D256-E256</f>
        <v>13178670.749999998</v>
      </c>
      <c r="G256" s="49">
        <f>+'part 2 totals'!C95-'part 2 totals'!D95</f>
        <v>390339.14</v>
      </c>
      <c r="H256" s="49">
        <f>+'part 2 totals'!E95-'part 2 totals'!F95</f>
        <v>28987.87</v>
      </c>
      <c r="I256" s="49">
        <f>+'part 2 totals'!G95-'part 2 totals'!H95</f>
        <v>948662.1199999999</v>
      </c>
      <c r="J256" s="49">
        <f>+'part 2 totals'!I95-'part 2 totals'!J95</f>
        <v>0</v>
      </c>
      <c r="K256" s="49">
        <f>+'part 2 totals'!K95-'part 2 totals'!L95</f>
        <v>128820.81</v>
      </c>
      <c r="L256" s="49">
        <f>+'part 2 totals'!M95-'part 2 totals'!N95</f>
        <v>0</v>
      </c>
      <c r="M256" s="49">
        <f>+'part 2 totals'!O95-'part 2 totals'!P95</f>
        <v>1223722.03</v>
      </c>
      <c r="N256" s="49">
        <f>+'part 2 totals'!Q95-'part 2 totals'!R95+'part 2 totals'!S95-'part 2 totals'!T95</f>
        <v>0</v>
      </c>
      <c r="O256" s="49">
        <f>SUM(G256:N256)</f>
        <v>2720531.9699999997</v>
      </c>
      <c r="P256" s="49">
        <f>+F256-O256</f>
        <v>10458138.779999997</v>
      </c>
      <c r="Q256" s="35">
        <v>1428</v>
      </c>
      <c r="R256" s="49">
        <f>SUM(P256/Q256)</f>
        <v>7323.626596638654</v>
      </c>
      <c r="S256" s="35">
        <v>200</v>
      </c>
      <c r="T256" s="35"/>
      <c r="U256" s="49">
        <f>SUM(R256*S256)</f>
        <v>1464725.3193277307</v>
      </c>
      <c r="V256" s="49">
        <f>SUM(M256+N256+P256)</f>
        <v>11681860.809999997</v>
      </c>
      <c r="W256" s="35"/>
    </row>
    <row r="257" spans="1:23" ht="12.75">
      <c r="A257" s="46" t="s">
        <v>400</v>
      </c>
      <c r="B257" s="47"/>
      <c r="C257" s="48"/>
      <c r="D257" s="48"/>
      <c r="E257" s="48"/>
      <c r="F257" s="48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35">
        <v>745</v>
      </c>
      <c r="R257" s="35"/>
      <c r="S257" s="35">
        <v>121</v>
      </c>
      <c r="T257" s="50">
        <f>SUM(S257/S256)</f>
        <v>0.605</v>
      </c>
      <c r="U257" s="49">
        <f>SUM(S257*R256)</f>
        <v>886158.8181932771</v>
      </c>
      <c r="V257" s="49">
        <f>SUM(T257*V256)</f>
        <v>7067525.790049998</v>
      </c>
      <c r="W257" s="35" t="str">
        <f>IF(V257&gt;U257,"MET","NOT MET")</f>
        <v>MET</v>
      </c>
    </row>
    <row r="258" spans="1:23" ht="12.75">
      <c r="A258" s="46" t="s">
        <v>401</v>
      </c>
      <c r="B258" s="47"/>
      <c r="C258" s="48"/>
      <c r="D258" s="48"/>
      <c r="E258" s="48"/>
      <c r="F258" s="48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35">
        <v>683</v>
      </c>
      <c r="R258" s="35"/>
      <c r="S258" s="35">
        <v>79</v>
      </c>
      <c r="T258" s="50">
        <f>SUM(S258/S256)</f>
        <v>0.395</v>
      </c>
      <c r="U258" s="49">
        <f>SUM(R256*S258)</f>
        <v>578566.5011344537</v>
      </c>
      <c r="V258" s="49">
        <f>SUM(T258*V256)</f>
        <v>4614335.019949999</v>
      </c>
      <c r="W258" s="35" t="str">
        <f>IF(V258&gt;U258,"MET","NOT MET")</f>
        <v>MET</v>
      </c>
    </row>
    <row r="259" spans="1:23" ht="12.75">
      <c r="A259" s="46">
        <v>4800</v>
      </c>
      <c r="B259" s="47" t="s">
        <v>68</v>
      </c>
      <c r="C259" s="48">
        <f>+'part 1'!B91</f>
        <v>23485400.53</v>
      </c>
      <c r="D259" s="48">
        <f>+'part 1'!E91</f>
        <v>437893.73</v>
      </c>
      <c r="E259" s="48">
        <v>5012231.06</v>
      </c>
      <c r="F259" s="48">
        <f>+C259-D259-E259</f>
        <v>18035275.740000002</v>
      </c>
      <c r="G259" s="49">
        <f>+'part 2 totals'!C96-'part 2 totals'!D96</f>
        <v>537034.13</v>
      </c>
      <c r="H259" s="49">
        <f>+'part 2 totals'!E96-'part 2 totals'!F96</f>
        <v>14425.91</v>
      </c>
      <c r="I259" s="49">
        <f>+'part 2 totals'!G96-'part 2 totals'!H96</f>
        <v>424823.69</v>
      </c>
      <c r="J259" s="49">
        <f>+'part 2 totals'!I96-'part 2 totals'!J96</f>
        <v>0</v>
      </c>
      <c r="K259" s="49">
        <f>+'part 2 totals'!K96-'part 2 totals'!L96</f>
        <v>97195.16</v>
      </c>
      <c r="L259" s="49">
        <f>+'part 2 totals'!M96-'part 2 totals'!N96</f>
        <v>0</v>
      </c>
      <c r="M259" s="49">
        <f>+'part 2 totals'!O96-'part 2 totals'!P96</f>
        <v>1732636.36</v>
      </c>
      <c r="N259" s="49">
        <f>+'part 2 totals'!Q96-'part 2 totals'!R96+'part 2 totals'!S96-'part 2 totals'!T96</f>
        <v>0</v>
      </c>
      <c r="O259" s="49">
        <f>SUM(G259:N259)</f>
        <v>2806115.25</v>
      </c>
      <c r="P259" s="49">
        <f>+F259-O259</f>
        <v>15229160.490000002</v>
      </c>
      <c r="Q259" s="35">
        <v>2365</v>
      </c>
      <c r="R259" s="49">
        <f>SUM(P259/Q259)</f>
        <v>6439.391327695561</v>
      </c>
      <c r="S259" s="35">
        <v>407</v>
      </c>
      <c r="T259" s="35"/>
      <c r="U259" s="49">
        <f>SUM(R259*S259)</f>
        <v>2620832.270372093</v>
      </c>
      <c r="V259" s="49">
        <f>SUM(M259+N259+P259)</f>
        <v>16961796.85</v>
      </c>
      <c r="W259" s="35"/>
    </row>
    <row r="260" spans="1:23" ht="12.75">
      <c r="A260" s="46" t="s">
        <v>400</v>
      </c>
      <c r="B260" s="47"/>
      <c r="C260" s="48"/>
      <c r="D260" s="48"/>
      <c r="E260" s="48"/>
      <c r="F260" s="48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35">
        <v>1309</v>
      </c>
      <c r="R260" s="35"/>
      <c r="S260" s="35">
        <v>265</v>
      </c>
      <c r="T260" s="50">
        <f>SUM(S260/S259)</f>
        <v>0.6511056511056511</v>
      </c>
      <c r="U260" s="49">
        <f>SUM(S260*R259)</f>
        <v>1706438.7018393236</v>
      </c>
      <c r="V260" s="49">
        <f>SUM(T260*V259)</f>
        <v>11043921.781941032</v>
      </c>
      <c r="W260" s="35" t="str">
        <f>IF(V260&gt;U260,"MET","NOT MET")</f>
        <v>MET</v>
      </c>
    </row>
    <row r="261" spans="1:23" ht="12.75">
      <c r="A261" s="46" t="s">
        <v>401</v>
      </c>
      <c r="B261" s="47"/>
      <c r="C261" s="48"/>
      <c r="D261" s="48"/>
      <c r="E261" s="48"/>
      <c r="F261" s="48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35">
        <v>1056</v>
      </c>
      <c r="R261" s="35"/>
      <c r="S261" s="35">
        <v>142</v>
      </c>
      <c r="T261" s="50">
        <f>SUM(S261/S259)</f>
        <v>0.3488943488943489</v>
      </c>
      <c r="U261" s="49">
        <f>SUM(R259*S261)</f>
        <v>914393.5685327697</v>
      </c>
      <c r="V261" s="49">
        <f>SUM(T261*V259)</f>
        <v>5917875.0680589685</v>
      </c>
      <c r="W261" s="35" t="str">
        <f>IF(V261&gt;U261,"MET","NOT MET")</f>
        <v>MET</v>
      </c>
    </row>
    <row r="262" spans="1:23" ht="12.75">
      <c r="A262" s="46">
        <v>4820</v>
      </c>
      <c r="B262" s="47" t="s">
        <v>131</v>
      </c>
      <c r="C262" s="48">
        <f>+'part 1'!B92</f>
        <v>15669977.42</v>
      </c>
      <c r="D262" s="48">
        <f>+'part 1'!E92</f>
        <v>511160.15</v>
      </c>
      <c r="E262" s="48">
        <v>2061827.08</v>
      </c>
      <c r="F262" s="48">
        <f>+C262-D262-E262</f>
        <v>13096990.19</v>
      </c>
      <c r="G262" s="49">
        <f>+'part 2 totals'!C97-'part 2 totals'!D97</f>
        <v>392630.66</v>
      </c>
      <c r="H262" s="49">
        <f>+'part 2 totals'!E97-'part 2 totals'!F97</f>
        <v>31692.35</v>
      </c>
      <c r="I262" s="49">
        <f>+'part 2 totals'!G97-'part 2 totals'!H97</f>
        <v>577218.08</v>
      </c>
      <c r="J262" s="49">
        <f>+'part 2 totals'!I97-'part 2 totals'!J97</f>
        <v>0</v>
      </c>
      <c r="K262" s="49">
        <f>+'part 2 totals'!K97-'part 2 totals'!L97</f>
        <v>179078.78</v>
      </c>
      <c r="L262" s="49">
        <f>+'part 2 totals'!M97-'part 2 totals'!N97</f>
        <v>0</v>
      </c>
      <c r="M262" s="49">
        <f>+'part 2 totals'!O97-'part 2 totals'!P97</f>
        <v>891500.98</v>
      </c>
      <c r="N262" s="49">
        <f>+'part 2 totals'!Q97-'part 2 totals'!R97+'part 2 totals'!S97-'part 2 totals'!T97</f>
        <v>0</v>
      </c>
      <c r="O262" s="49">
        <f>SUM(G262:N262)</f>
        <v>2072120.8499999999</v>
      </c>
      <c r="P262" s="49">
        <f>+F262-O262</f>
        <v>11024869.34</v>
      </c>
      <c r="Q262" s="35">
        <v>1247</v>
      </c>
      <c r="R262" s="49">
        <f>SUM(P262/Q262)</f>
        <v>8841.114145950281</v>
      </c>
      <c r="S262" s="35">
        <v>186</v>
      </c>
      <c r="T262" s="35"/>
      <c r="U262" s="49">
        <f>SUM(R262*S262)</f>
        <v>1644447.2311467524</v>
      </c>
      <c r="V262" s="49">
        <f>SUM(M262+N262+P262)</f>
        <v>11916370.32</v>
      </c>
      <c r="W262" s="35"/>
    </row>
    <row r="263" spans="1:23" ht="12.75">
      <c r="A263" s="46" t="s">
        <v>400</v>
      </c>
      <c r="B263" s="47"/>
      <c r="C263" s="48"/>
      <c r="D263" s="48"/>
      <c r="E263" s="48"/>
      <c r="F263" s="48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35">
        <v>756</v>
      </c>
      <c r="R263" s="35"/>
      <c r="S263" s="35">
        <v>108</v>
      </c>
      <c r="T263" s="50">
        <f>SUM(S263/S262)</f>
        <v>0.5806451612903226</v>
      </c>
      <c r="U263" s="49">
        <f>SUM(S263*R262)</f>
        <v>954840.3277626304</v>
      </c>
      <c r="V263" s="49">
        <f>SUM(T263*V262)</f>
        <v>6919182.766451614</v>
      </c>
      <c r="W263" s="35" t="str">
        <f>IF(V263&gt;U263,"MET","NOT MET")</f>
        <v>MET</v>
      </c>
    </row>
    <row r="264" spans="1:23" ht="12.75">
      <c r="A264" s="46" t="s">
        <v>401</v>
      </c>
      <c r="B264" s="47"/>
      <c r="C264" s="48"/>
      <c r="D264" s="48"/>
      <c r="E264" s="48"/>
      <c r="F264" s="48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35">
        <v>491</v>
      </c>
      <c r="R264" s="35"/>
      <c r="S264" s="35">
        <v>78</v>
      </c>
      <c r="T264" s="50">
        <f>SUM(S264/S262)</f>
        <v>0.41935483870967744</v>
      </c>
      <c r="U264" s="49">
        <f>SUM(R262*S264)</f>
        <v>689606.903384122</v>
      </c>
      <c r="V264" s="49">
        <f>SUM(T264*V262)</f>
        <v>4997187.553548387</v>
      </c>
      <c r="W264" s="35" t="str">
        <f>IF(V264&gt;U264,"MET","NOT MET")</f>
        <v>MET</v>
      </c>
    </row>
    <row r="265" spans="1:23" ht="12.75">
      <c r="A265" s="46">
        <v>4821</v>
      </c>
      <c r="B265" s="47" t="s">
        <v>132</v>
      </c>
      <c r="C265" s="48">
        <f>+'part 1'!B93</f>
        <v>14596615.54</v>
      </c>
      <c r="D265" s="48">
        <f>+'part 1'!E93</f>
        <v>249625.58</v>
      </c>
      <c r="E265" s="48">
        <v>1384872.17</v>
      </c>
      <c r="F265" s="48">
        <f>+C265-D265-E265</f>
        <v>12962117.79</v>
      </c>
      <c r="G265" s="49">
        <f>+'part 2 totals'!C98-'part 2 totals'!D98</f>
        <v>299367.07</v>
      </c>
      <c r="H265" s="49">
        <f>+'part 2 totals'!E98-'part 2 totals'!F98</f>
        <v>37365.63</v>
      </c>
      <c r="I265" s="49">
        <f>+'part 2 totals'!G98-'part 2 totals'!H98</f>
        <v>430831.45</v>
      </c>
      <c r="J265" s="49">
        <f>+'part 2 totals'!I98-'part 2 totals'!J98</f>
        <v>0</v>
      </c>
      <c r="K265" s="49">
        <f>+'part 2 totals'!K98-'part 2 totals'!L98</f>
        <v>50988.37</v>
      </c>
      <c r="L265" s="49">
        <f>+'part 2 totals'!M98-'part 2 totals'!N98</f>
        <v>0</v>
      </c>
      <c r="M265" s="49">
        <f>+'part 2 totals'!O98-'part 2 totals'!P98</f>
        <v>1130851.09</v>
      </c>
      <c r="N265" s="49">
        <f>+'part 2 totals'!Q98-'part 2 totals'!R98+'part 2 totals'!S98-'part 2 totals'!T98</f>
        <v>0</v>
      </c>
      <c r="O265" s="49">
        <f>SUM(G265:N265)</f>
        <v>1949403.61</v>
      </c>
      <c r="P265" s="49">
        <f>+F265-O265</f>
        <v>11012714.18</v>
      </c>
      <c r="Q265" s="35">
        <v>1744</v>
      </c>
      <c r="R265" s="49">
        <f>SUM(P265/Q265)</f>
        <v>6314.629690366973</v>
      </c>
      <c r="S265" s="35">
        <v>257</v>
      </c>
      <c r="T265" s="35"/>
      <c r="U265" s="49">
        <f>SUM(R265*S265)</f>
        <v>1622859.830424312</v>
      </c>
      <c r="V265" s="49">
        <f>SUM(M265+N265+P265)</f>
        <v>12143565.27</v>
      </c>
      <c r="W265" s="35"/>
    </row>
    <row r="266" spans="1:23" ht="12.75">
      <c r="A266" s="46" t="s">
        <v>400</v>
      </c>
      <c r="B266" s="47"/>
      <c r="C266" s="48"/>
      <c r="D266" s="48"/>
      <c r="E266" s="48"/>
      <c r="F266" s="48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35">
        <v>980</v>
      </c>
      <c r="R266" s="35"/>
      <c r="S266" s="35">
        <v>174</v>
      </c>
      <c r="T266" s="50">
        <f>SUM(S266/S265)</f>
        <v>0.6770428015564203</v>
      </c>
      <c r="U266" s="49">
        <f>SUM(S266*R265)</f>
        <v>1098745.5661238532</v>
      </c>
      <c r="V266" s="49">
        <f>SUM(T266*V265)</f>
        <v>8221713.451284047</v>
      </c>
      <c r="W266" s="35" t="str">
        <f>IF(V266&gt;U266,"MET","NOT MET")</f>
        <v>MET</v>
      </c>
    </row>
    <row r="267" spans="1:23" ht="12.75">
      <c r="A267" s="46" t="s">
        <v>401</v>
      </c>
      <c r="B267" s="47"/>
      <c r="C267" s="48"/>
      <c r="D267" s="48"/>
      <c r="E267" s="48"/>
      <c r="F267" s="48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35">
        <v>764</v>
      </c>
      <c r="R267" s="35"/>
      <c r="S267" s="35">
        <v>83</v>
      </c>
      <c r="T267" s="50">
        <f>SUM(S267/S265)</f>
        <v>0.3229571984435798</v>
      </c>
      <c r="U267" s="49">
        <f>SUM(R265*S267)</f>
        <v>524114.2643004587</v>
      </c>
      <c r="V267" s="49">
        <f>SUM(T267*V265)</f>
        <v>3921851.8187159533</v>
      </c>
      <c r="W267" s="35" t="str">
        <f>IF(V267&gt;U267,"MET","NOT MET")</f>
        <v>MET</v>
      </c>
    </row>
    <row r="268" spans="1:23" ht="12.75">
      <c r="A268" s="46">
        <v>4900</v>
      </c>
      <c r="B268" s="47" t="s">
        <v>69</v>
      </c>
      <c r="C268" s="48">
        <f>+'part 1'!B94</f>
        <v>5176145.1</v>
      </c>
      <c r="D268" s="48">
        <f>+'part 1'!E94</f>
        <v>17961.02</v>
      </c>
      <c r="E268" s="48">
        <v>780825.26</v>
      </c>
      <c r="F268" s="48">
        <f>+C268-D268-E268</f>
        <v>4377358.82</v>
      </c>
      <c r="G268" s="49">
        <f>+'part 2 totals'!C99-'part 2 totals'!D99</f>
        <v>79729.11</v>
      </c>
      <c r="H268" s="49">
        <f>+'part 2 totals'!E99-'part 2 totals'!F99</f>
        <v>5247.09</v>
      </c>
      <c r="I268" s="49">
        <f>+'part 2 totals'!G99-'part 2 totals'!H99</f>
        <v>306960.5</v>
      </c>
      <c r="J268" s="49">
        <f>+'part 2 totals'!I99-'part 2 totals'!J99</f>
        <v>0</v>
      </c>
      <c r="K268" s="49">
        <f>+'part 2 totals'!K99-'part 2 totals'!L99</f>
        <v>94736.2</v>
      </c>
      <c r="L268" s="49">
        <f>+'part 2 totals'!M99-'part 2 totals'!N99</f>
        <v>0</v>
      </c>
      <c r="M268" s="49">
        <f>+'part 2 totals'!O99-'part 2 totals'!P99</f>
        <v>304606.15</v>
      </c>
      <c r="N268" s="49">
        <f>+'part 2 totals'!Q99-'part 2 totals'!R99+'part 2 totals'!S99-'part 2 totals'!T99</f>
        <v>0</v>
      </c>
      <c r="O268" s="49">
        <f>SUM(G268:N268)</f>
        <v>791279.05</v>
      </c>
      <c r="P268" s="49">
        <f>+F268-O268</f>
        <v>3586079.7700000005</v>
      </c>
      <c r="Q268" s="35">
        <v>255</v>
      </c>
      <c r="R268" s="49">
        <f>SUM(P268/Q268)</f>
        <v>14063.057921568628</v>
      </c>
      <c r="S268" s="35">
        <v>53</v>
      </c>
      <c r="T268" s="35"/>
      <c r="U268" s="49">
        <f>SUM(R268*S268)</f>
        <v>745342.0698431373</v>
      </c>
      <c r="V268" s="49">
        <f>SUM(M268+N268+P268)</f>
        <v>3890685.9200000004</v>
      </c>
      <c r="W268" s="35"/>
    </row>
    <row r="269" spans="1:23" ht="12.75">
      <c r="A269" s="46" t="s">
        <v>400</v>
      </c>
      <c r="B269" s="47"/>
      <c r="C269" s="48"/>
      <c r="D269" s="48"/>
      <c r="E269" s="48"/>
      <c r="F269" s="48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35">
        <v>151</v>
      </c>
      <c r="R269" s="35"/>
      <c r="S269" s="35">
        <v>39</v>
      </c>
      <c r="T269" s="50">
        <f>SUM(S269/S268)</f>
        <v>0.7358490566037735</v>
      </c>
      <c r="U269" s="49">
        <f>SUM(S269*R268)</f>
        <v>548459.2589411765</v>
      </c>
      <c r="V269" s="49">
        <f>SUM(T269*V268)</f>
        <v>2862957.563773585</v>
      </c>
      <c r="W269" s="35" t="str">
        <f>IF(V269&gt;U269,"MET","NOT MET")</f>
        <v>MET</v>
      </c>
    </row>
    <row r="270" spans="1:23" ht="12.75">
      <c r="A270" s="46" t="s">
        <v>401</v>
      </c>
      <c r="B270" s="47"/>
      <c r="C270" s="48"/>
      <c r="D270" s="48"/>
      <c r="E270" s="48"/>
      <c r="F270" s="48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35">
        <v>104</v>
      </c>
      <c r="R270" s="35"/>
      <c r="S270" s="35">
        <v>14</v>
      </c>
      <c r="T270" s="50">
        <f>SUM(S270/S268)</f>
        <v>0.2641509433962264</v>
      </c>
      <c r="U270" s="49">
        <f>SUM(R268*S270)</f>
        <v>196882.8109019608</v>
      </c>
      <c r="V270" s="49">
        <f>SUM(T270*V268)</f>
        <v>1027728.3562264151</v>
      </c>
      <c r="W270" s="35" t="str">
        <f>IF(V270&gt;U270,"MET","NOT MET")</f>
        <v>MET</v>
      </c>
    </row>
    <row r="271" spans="1:23" ht="12.75">
      <c r="A271" s="46">
        <v>4920</v>
      </c>
      <c r="B271" s="47" t="s">
        <v>133</v>
      </c>
      <c r="C271" s="48">
        <f>+'part 1'!B95</f>
        <v>11452966.42</v>
      </c>
      <c r="D271" s="48">
        <f>+'part 1'!E95</f>
        <v>135949.17</v>
      </c>
      <c r="E271" s="48">
        <v>1636402.62</v>
      </c>
      <c r="F271" s="48">
        <f>+C271-D271-E271</f>
        <v>9680614.629999999</v>
      </c>
      <c r="G271" s="49">
        <f>+'part 2 totals'!C100-'part 2 totals'!D100</f>
        <v>239318.78</v>
      </c>
      <c r="H271" s="49">
        <f>+'part 2 totals'!E100-'part 2 totals'!F100</f>
        <v>18059.29</v>
      </c>
      <c r="I271" s="49">
        <f>+'part 2 totals'!G100-'part 2 totals'!H100</f>
        <v>396094.72000000003</v>
      </c>
      <c r="J271" s="49">
        <f>+'part 2 totals'!I100-'part 2 totals'!J100</f>
        <v>0</v>
      </c>
      <c r="K271" s="49">
        <f>+'part 2 totals'!K100-'part 2 totals'!L100</f>
        <v>45355.76</v>
      </c>
      <c r="L271" s="49">
        <f>+'part 2 totals'!M100-'part 2 totals'!N100</f>
        <v>0</v>
      </c>
      <c r="M271" s="49">
        <f>+'part 2 totals'!O100-'part 2 totals'!P100</f>
        <v>820632.5</v>
      </c>
      <c r="N271" s="49">
        <f>+'part 2 totals'!Q100-'part 2 totals'!R100+'part 2 totals'!S100-'part 2 totals'!T100</f>
        <v>462.47</v>
      </c>
      <c r="O271" s="49">
        <f>SUM(G271:N271)</f>
        <v>1519923.52</v>
      </c>
      <c r="P271" s="49">
        <f>+F271-O271</f>
        <v>8160691.109999999</v>
      </c>
      <c r="Q271" s="35">
        <v>1123</v>
      </c>
      <c r="R271" s="49">
        <f>SUM(P271/Q271)</f>
        <v>7266.866527159394</v>
      </c>
      <c r="S271" s="35">
        <v>178</v>
      </c>
      <c r="T271" s="35"/>
      <c r="U271" s="49">
        <f>SUM(R271*S271)</f>
        <v>1293502.241834372</v>
      </c>
      <c r="V271" s="49">
        <f>SUM(M271+N271+P271)</f>
        <v>8981786.08</v>
      </c>
      <c r="W271" s="35"/>
    </row>
    <row r="272" spans="1:23" ht="12.75">
      <c r="A272" s="46" t="s">
        <v>400</v>
      </c>
      <c r="B272" s="47"/>
      <c r="C272" s="48"/>
      <c r="D272" s="48"/>
      <c r="E272" s="48"/>
      <c r="F272" s="48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35">
        <v>664</v>
      </c>
      <c r="R272" s="35"/>
      <c r="S272" s="35">
        <v>132</v>
      </c>
      <c r="T272" s="50">
        <f>SUM(S272/S271)</f>
        <v>0.7415730337078652</v>
      </c>
      <c r="U272" s="49">
        <f>SUM(S272*R271)</f>
        <v>959226.38158504</v>
      </c>
      <c r="V272" s="49">
        <f>SUM(T272*V271)</f>
        <v>6660650.351460675</v>
      </c>
      <c r="W272" s="35" t="str">
        <f>IF(V272&gt;U272,"MET","NOT MET")</f>
        <v>MET</v>
      </c>
    </row>
    <row r="273" spans="1:23" ht="12.75">
      <c r="A273" s="46" t="s">
        <v>401</v>
      </c>
      <c r="B273" s="47"/>
      <c r="C273" s="48"/>
      <c r="D273" s="48"/>
      <c r="E273" s="48"/>
      <c r="F273" s="48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35">
        <v>459</v>
      </c>
      <c r="R273" s="35"/>
      <c r="S273" s="35">
        <v>46</v>
      </c>
      <c r="T273" s="50">
        <f>SUM(S273/S271)</f>
        <v>0.25842696629213485</v>
      </c>
      <c r="U273" s="49">
        <f>SUM(R271*S273)</f>
        <v>334275.8602493321</v>
      </c>
      <c r="V273" s="49">
        <f>SUM(T273*V271)</f>
        <v>2321135.728539326</v>
      </c>
      <c r="W273" s="35" t="str">
        <f>IF(V273&gt;U273,"MET","NOT MET")</f>
        <v>MET</v>
      </c>
    </row>
    <row r="274" spans="1:23" ht="12.75">
      <c r="A274" s="46">
        <v>5000</v>
      </c>
      <c r="B274" s="47" t="s">
        <v>70</v>
      </c>
      <c r="C274" s="48">
        <f>+'part 1'!B96</f>
        <v>30832034.54</v>
      </c>
      <c r="D274" s="48">
        <f>+'part 1'!E96</f>
        <v>1213918.07</v>
      </c>
      <c r="E274" s="48">
        <v>4751943.37</v>
      </c>
      <c r="F274" s="48">
        <f>+C274-D274-E274</f>
        <v>24866173.099999998</v>
      </c>
      <c r="G274" s="49">
        <f>+'part 2 totals'!C101-'part 2 totals'!D101</f>
        <v>700858.3</v>
      </c>
      <c r="H274" s="49">
        <f>+'part 2 totals'!E101-'part 2 totals'!F101</f>
        <v>17085.92</v>
      </c>
      <c r="I274" s="49">
        <f>+'part 2 totals'!G101-'part 2 totals'!H101</f>
        <v>1047310.0800000001</v>
      </c>
      <c r="J274" s="49">
        <f>+'part 2 totals'!I101-'part 2 totals'!J101</f>
        <v>0</v>
      </c>
      <c r="K274" s="49">
        <f>+'part 2 totals'!K101-'part 2 totals'!L101</f>
        <v>180366.8</v>
      </c>
      <c r="L274" s="49">
        <f>+'part 2 totals'!M101-'part 2 totals'!N101</f>
        <v>0</v>
      </c>
      <c r="M274" s="49">
        <f>+'part 2 totals'!O101-'part 2 totals'!P101</f>
        <v>1946825.23</v>
      </c>
      <c r="N274" s="49">
        <f>+'part 2 totals'!Q101-'part 2 totals'!R101+'part 2 totals'!S101-'part 2 totals'!T101</f>
        <v>0</v>
      </c>
      <c r="O274" s="49">
        <f>SUM(G274:N274)</f>
        <v>3892446.33</v>
      </c>
      <c r="P274" s="49">
        <f>+F274-O274</f>
        <v>20973726.769999996</v>
      </c>
      <c r="Q274" s="35">
        <v>3358</v>
      </c>
      <c r="R274" s="49">
        <f>SUM(P274/Q274)</f>
        <v>6245.89838296605</v>
      </c>
      <c r="S274" s="35">
        <v>419</v>
      </c>
      <c r="T274" s="35"/>
      <c r="U274" s="49">
        <f>SUM(R274*S274)</f>
        <v>2617031.422462775</v>
      </c>
      <c r="V274" s="49">
        <f>SUM(M274+N274+P274)</f>
        <v>22920551.999999996</v>
      </c>
      <c r="W274" s="35"/>
    </row>
    <row r="275" spans="1:23" ht="12.75">
      <c r="A275" s="46" t="s">
        <v>400</v>
      </c>
      <c r="B275" s="47"/>
      <c r="C275" s="48"/>
      <c r="D275" s="48"/>
      <c r="E275" s="48"/>
      <c r="F275" s="48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35">
        <v>1870</v>
      </c>
      <c r="R275" s="35"/>
      <c r="S275" s="35">
        <v>278</v>
      </c>
      <c r="T275" s="50">
        <f>SUM(S275/S274)</f>
        <v>0.6634844868735084</v>
      </c>
      <c r="U275" s="49">
        <f>SUM(S275*R274)</f>
        <v>1736359.7504645619</v>
      </c>
      <c r="V275" s="49">
        <f>SUM(T275*V274)</f>
        <v>15207430.682577563</v>
      </c>
      <c r="W275" s="35" t="str">
        <f>IF(V275&gt;U275,"MET","NOT MET")</f>
        <v>MET</v>
      </c>
    </row>
    <row r="276" spans="1:23" ht="12.75">
      <c r="A276" s="46" t="s">
        <v>401</v>
      </c>
      <c r="B276" s="47"/>
      <c r="C276" s="48"/>
      <c r="D276" s="48"/>
      <c r="E276" s="48"/>
      <c r="F276" s="48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35">
        <v>1488</v>
      </c>
      <c r="R276" s="35"/>
      <c r="S276" s="35">
        <v>141</v>
      </c>
      <c r="T276" s="50">
        <f>SUM(S276/S274)</f>
        <v>0.33651551312649164</v>
      </c>
      <c r="U276" s="49">
        <f>SUM(R274*S276)</f>
        <v>880671.671998213</v>
      </c>
      <c r="V276" s="49">
        <f>SUM(T276*V274)</f>
        <v>7713121.317422433</v>
      </c>
      <c r="W276" s="35" t="str">
        <f>IF(V276&gt;U276,"MET","NOT MET")</f>
        <v>MET</v>
      </c>
    </row>
    <row r="277" spans="1:23" ht="12.75">
      <c r="A277" s="46">
        <v>5020</v>
      </c>
      <c r="B277" s="47" t="s">
        <v>134</v>
      </c>
      <c r="C277" s="48">
        <f>+'part 1'!B97</f>
        <v>11788105.27</v>
      </c>
      <c r="D277" s="48">
        <f>+'part 1'!E97</f>
        <v>133479.41</v>
      </c>
      <c r="E277" s="48">
        <v>1606540.12</v>
      </c>
      <c r="F277" s="48">
        <f>+C277-D277-E277</f>
        <v>10048085.739999998</v>
      </c>
      <c r="G277" s="49">
        <f>+'part 2 totals'!C102-'part 2 totals'!D102</f>
        <v>243163.89</v>
      </c>
      <c r="H277" s="49">
        <f>+'part 2 totals'!E102-'part 2 totals'!F102</f>
        <v>26249.86</v>
      </c>
      <c r="I277" s="49">
        <f>+'part 2 totals'!G102-'part 2 totals'!H102</f>
        <v>633898.73</v>
      </c>
      <c r="J277" s="49">
        <f>+'part 2 totals'!I102-'part 2 totals'!J102</f>
        <v>0</v>
      </c>
      <c r="K277" s="49">
        <f>+'part 2 totals'!K102-'part 2 totals'!L102</f>
        <v>68006.67</v>
      </c>
      <c r="L277" s="49">
        <f>+'part 2 totals'!M102-'part 2 totals'!N102</f>
        <v>0</v>
      </c>
      <c r="M277" s="49">
        <f>+'part 2 totals'!O102-'part 2 totals'!P102</f>
        <v>657948.23</v>
      </c>
      <c r="N277" s="49">
        <f>+'part 2 totals'!Q102-'part 2 totals'!R102+'part 2 totals'!S102-'part 2 totals'!T102</f>
        <v>39</v>
      </c>
      <c r="O277" s="49">
        <f>SUM(G277:N277)</f>
        <v>1629306.38</v>
      </c>
      <c r="P277" s="49">
        <f>+F277-O277</f>
        <v>8418779.36</v>
      </c>
      <c r="Q277" s="35">
        <v>1085</v>
      </c>
      <c r="R277" s="49">
        <f>SUM(P277/Q277)</f>
        <v>7759.243649769584</v>
      </c>
      <c r="S277" s="35">
        <v>162</v>
      </c>
      <c r="T277" s="35"/>
      <c r="U277" s="49">
        <f>SUM(R277*S277)</f>
        <v>1256997.4712626727</v>
      </c>
      <c r="V277" s="49">
        <f>SUM(M277+N277+P277)</f>
        <v>9076766.59</v>
      </c>
      <c r="W277" s="35"/>
    </row>
    <row r="278" spans="1:23" ht="12.75">
      <c r="A278" s="46" t="s">
        <v>400</v>
      </c>
      <c r="B278" s="47"/>
      <c r="C278" s="48"/>
      <c r="D278" s="48"/>
      <c r="E278" s="48"/>
      <c r="F278" s="48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35">
        <v>630</v>
      </c>
      <c r="R278" s="35"/>
      <c r="S278" s="35">
        <v>102</v>
      </c>
      <c r="T278" s="50">
        <f>SUM(S278/S277)</f>
        <v>0.6296296296296297</v>
      </c>
      <c r="U278" s="49">
        <f>SUM(S278*R277)</f>
        <v>791442.8522764976</v>
      </c>
      <c r="V278" s="49">
        <f>SUM(T278*V277)</f>
        <v>5715001.186296296</v>
      </c>
      <c r="W278" s="35" t="str">
        <f>IF(V278&gt;U278,"MET","NOT MET")</f>
        <v>MET</v>
      </c>
    </row>
    <row r="279" spans="1:23" ht="12.75">
      <c r="A279" s="46" t="s">
        <v>401</v>
      </c>
      <c r="B279" s="47"/>
      <c r="C279" s="48"/>
      <c r="D279" s="48"/>
      <c r="E279" s="48"/>
      <c r="F279" s="48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35">
        <v>455</v>
      </c>
      <c r="R279" s="35"/>
      <c r="S279" s="35">
        <v>60</v>
      </c>
      <c r="T279" s="50">
        <f>SUM(S279/S277)</f>
        <v>0.37037037037037035</v>
      </c>
      <c r="U279" s="49">
        <f>SUM(R277*S279)</f>
        <v>465554.61898617505</v>
      </c>
      <c r="V279" s="49">
        <f>SUM(T279*V277)</f>
        <v>3361765.4037037035</v>
      </c>
      <c r="W279" s="35" t="str">
        <f>IF(V279&gt;U279,"MET","NOT MET")</f>
        <v>MET</v>
      </c>
    </row>
    <row r="280" spans="1:23" ht="12.75">
      <c r="A280" s="46">
        <v>5100</v>
      </c>
      <c r="B280" s="47" t="s">
        <v>71</v>
      </c>
      <c r="C280" s="48">
        <f>+'part 1'!B98</f>
        <v>18708930.78</v>
      </c>
      <c r="D280" s="48">
        <f>+'part 1'!E98</f>
        <v>269240.56</v>
      </c>
      <c r="E280" s="48">
        <v>2441475.64</v>
      </c>
      <c r="F280" s="48">
        <f>+C280-D280-E280</f>
        <v>15998214.580000002</v>
      </c>
      <c r="G280" s="49">
        <f>+'part 2 totals'!C103-'part 2 totals'!D103</f>
        <v>466652.5</v>
      </c>
      <c r="H280" s="49">
        <f>+'part 2 totals'!E103-'part 2 totals'!F103</f>
        <v>21927.18</v>
      </c>
      <c r="I280" s="49">
        <f>+'part 2 totals'!G103-'part 2 totals'!H103</f>
        <v>578860.74</v>
      </c>
      <c r="J280" s="49">
        <f>+'part 2 totals'!I103-'part 2 totals'!J103</f>
        <v>0</v>
      </c>
      <c r="K280" s="49">
        <f>+'part 2 totals'!K103-'part 2 totals'!L103</f>
        <v>105510.2</v>
      </c>
      <c r="L280" s="49">
        <f>+'part 2 totals'!M103-'part 2 totals'!N103</f>
        <v>0</v>
      </c>
      <c r="M280" s="49">
        <f>+'part 2 totals'!O103-'part 2 totals'!P103</f>
        <v>1167784.63</v>
      </c>
      <c r="N280" s="49">
        <f>+'part 2 totals'!Q103-'part 2 totals'!R103+'part 2 totals'!S103-'part 2 totals'!T103</f>
        <v>0</v>
      </c>
      <c r="O280" s="49">
        <f>SUM(G280:N280)</f>
        <v>2340735.25</v>
      </c>
      <c r="P280" s="49">
        <f>+F280-O280</f>
        <v>13657479.330000002</v>
      </c>
      <c r="Q280" s="35">
        <v>1808</v>
      </c>
      <c r="R280" s="49">
        <f>SUM(P280/Q280)</f>
        <v>7553.91555862832</v>
      </c>
      <c r="S280" s="35">
        <v>211</v>
      </c>
      <c r="T280" s="35"/>
      <c r="U280" s="49">
        <f>SUM(R280*S280)</f>
        <v>1593876.1828705755</v>
      </c>
      <c r="V280" s="49">
        <f>SUM(M280+N280+P280)</f>
        <v>14825263.96</v>
      </c>
      <c r="W280" s="35"/>
    </row>
    <row r="281" spans="1:23" ht="12.75">
      <c r="A281" s="46" t="s">
        <v>400</v>
      </c>
      <c r="B281" s="47"/>
      <c r="C281" s="48"/>
      <c r="D281" s="48"/>
      <c r="E281" s="48"/>
      <c r="F281" s="48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35">
        <v>981</v>
      </c>
      <c r="R281" s="35"/>
      <c r="S281" s="35">
        <v>135</v>
      </c>
      <c r="T281" s="50">
        <f>SUM(S281/S280)</f>
        <v>0.6398104265402843</v>
      </c>
      <c r="U281" s="49">
        <f>SUM(S281*R280)</f>
        <v>1019778.6004148232</v>
      </c>
      <c r="V281" s="49">
        <f>SUM(T281*V280)</f>
        <v>9485358.457819905</v>
      </c>
      <c r="W281" s="35" t="str">
        <f>IF(V281&gt;U281,"MET","NOT MET")</f>
        <v>MET</v>
      </c>
    </row>
    <row r="282" spans="1:23" ht="12.75">
      <c r="A282" s="46" t="s">
        <v>401</v>
      </c>
      <c r="B282" s="47"/>
      <c r="C282" s="48"/>
      <c r="D282" s="48"/>
      <c r="E282" s="48"/>
      <c r="F282" s="48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35">
        <v>827</v>
      </c>
      <c r="R282" s="35"/>
      <c r="S282" s="35">
        <v>76</v>
      </c>
      <c r="T282" s="50">
        <f>SUM(S282/S280)</f>
        <v>0.36018957345971564</v>
      </c>
      <c r="U282" s="49">
        <f>SUM(R280*S282)</f>
        <v>574097.5824557523</v>
      </c>
      <c r="V282" s="49">
        <f>SUM(T282*V280)</f>
        <v>5339905.502180095</v>
      </c>
      <c r="W282" s="35" t="str">
        <f>IF(V282&gt;U282,"MET","NOT MET")</f>
        <v>MET</v>
      </c>
    </row>
    <row r="283" spans="1:23" ht="12.75">
      <c r="A283" s="46">
        <v>5130</v>
      </c>
      <c r="B283" s="47" t="s">
        <v>72</v>
      </c>
      <c r="C283" s="48">
        <f>+'part 1'!B99</f>
        <v>11103308.64</v>
      </c>
      <c r="D283" s="48">
        <f>+'part 1'!E99</f>
        <v>129384.39</v>
      </c>
      <c r="E283" s="48">
        <v>1791223.67</v>
      </c>
      <c r="F283" s="48">
        <f>+C283-D283-E283</f>
        <v>9182700.58</v>
      </c>
      <c r="G283" s="49">
        <f>+'part 2 totals'!C104-'part 2 totals'!D104</f>
        <v>235763.29</v>
      </c>
      <c r="H283" s="49">
        <f>+'part 2 totals'!E104-'part 2 totals'!F104</f>
        <v>10900.02</v>
      </c>
      <c r="I283" s="49">
        <f>+'part 2 totals'!G104-'part 2 totals'!H104</f>
        <v>386177.31</v>
      </c>
      <c r="J283" s="49">
        <f>+'part 2 totals'!I104-'part 2 totals'!J104</f>
        <v>0</v>
      </c>
      <c r="K283" s="49">
        <f>+'part 2 totals'!K104-'part 2 totals'!L104</f>
        <v>75118.83</v>
      </c>
      <c r="L283" s="49">
        <f>+'part 2 totals'!M104-'part 2 totals'!N104</f>
        <v>0</v>
      </c>
      <c r="M283" s="49">
        <f>+'part 2 totals'!O104-'part 2 totals'!P104</f>
        <v>783043.97</v>
      </c>
      <c r="N283" s="49">
        <f>+'part 2 totals'!Q104-'part 2 totals'!R104+'part 2 totals'!S104-'part 2 totals'!T104</f>
        <v>0</v>
      </c>
      <c r="O283" s="49">
        <f>SUM(G283:N283)</f>
        <v>1491003.42</v>
      </c>
      <c r="P283" s="49">
        <f>+F283-O283</f>
        <v>7691697.16</v>
      </c>
      <c r="Q283" s="35">
        <v>941</v>
      </c>
      <c r="R283" s="49">
        <f>SUM(P283/Q283)</f>
        <v>8173.960850159405</v>
      </c>
      <c r="S283" s="35">
        <v>135</v>
      </c>
      <c r="T283" s="35"/>
      <c r="U283" s="49">
        <f>SUM(R283*S283)</f>
        <v>1103484.7147715196</v>
      </c>
      <c r="V283" s="49">
        <f>SUM(M283+N283+P283)</f>
        <v>8474741.13</v>
      </c>
      <c r="W283" s="35"/>
    </row>
    <row r="284" spans="1:23" ht="12.75">
      <c r="A284" s="46" t="s">
        <v>400</v>
      </c>
      <c r="B284" s="47"/>
      <c r="C284" s="48"/>
      <c r="D284" s="48"/>
      <c r="E284" s="48"/>
      <c r="F284" s="48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35">
        <v>542</v>
      </c>
      <c r="R284" s="35"/>
      <c r="S284" s="35">
        <v>95</v>
      </c>
      <c r="T284" s="50">
        <f>SUM(S284/S283)</f>
        <v>0.7037037037037037</v>
      </c>
      <c r="U284" s="49">
        <f>SUM(S284*R283)</f>
        <v>776526.2807651435</v>
      </c>
      <c r="V284" s="49">
        <f>SUM(T284*V283)</f>
        <v>5963706.721111112</v>
      </c>
      <c r="W284" s="35" t="str">
        <f>IF(V284&gt;U284,"MET","NOT MET")</f>
        <v>MET</v>
      </c>
    </row>
    <row r="285" spans="1:23" ht="12.75">
      <c r="A285" s="46" t="s">
        <v>401</v>
      </c>
      <c r="B285" s="47"/>
      <c r="C285" s="48"/>
      <c r="D285" s="48"/>
      <c r="E285" s="48"/>
      <c r="F285" s="48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35">
        <v>399</v>
      </c>
      <c r="R285" s="35"/>
      <c r="S285" s="35">
        <v>40</v>
      </c>
      <c r="T285" s="50">
        <f>SUM(S285/S283)</f>
        <v>0.2962962962962963</v>
      </c>
      <c r="U285" s="49">
        <f>SUM(R283*S285)</f>
        <v>326958.4340063762</v>
      </c>
      <c r="V285" s="49">
        <f>SUM(T285*V283)</f>
        <v>2511034.408888889</v>
      </c>
      <c r="W285" s="35" t="str">
        <f>IF(V285&gt;U285,"MET","NOT MET")</f>
        <v>MET</v>
      </c>
    </row>
    <row r="286" spans="1:23" ht="12.75">
      <c r="A286" s="46">
        <v>5131</v>
      </c>
      <c r="B286" s="47" t="s">
        <v>135</v>
      </c>
      <c r="C286" s="48">
        <f>+'part 1'!B100</f>
        <v>8689097.56</v>
      </c>
      <c r="D286" s="48">
        <f>+'part 1'!E100</f>
        <v>189022.61</v>
      </c>
      <c r="E286" s="48">
        <v>857478.26</v>
      </c>
      <c r="F286" s="48">
        <f>+C286-D286-E286</f>
        <v>7642596.690000001</v>
      </c>
      <c r="G286" s="49">
        <f>+'part 2 totals'!C105-'part 2 totals'!D105</f>
        <v>196595.16</v>
      </c>
      <c r="H286" s="49">
        <f>+'part 2 totals'!E105-'part 2 totals'!F105</f>
        <v>4742.36</v>
      </c>
      <c r="I286" s="49">
        <f>+'part 2 totals'!G105-'part 2 totals'!H105</f>
        <v>246394.4</v>
      </c>
      <c r="J286" s="49">
        <f>+'part 2 totals'!I105-'part 2 totals'!J105</f>
        <v>0</v>
      </c>
      <c r="K286" s="49">
        <f>+'part 2 totals'!K105-'part 2 totals'!L105</f>
        <v>49227.57</v>
      </c>
      <c r="L286" s="49">
        <f>+'part 2 totals'!M105-'part 2 totals'!N105</f>
        <v>0</v>
      </c>
      <c r="M286" s="49">
        <f>+'part 2 totals'!O105-'part 2 totals'!P105</f>
        <v>619356.14</v>
      </c>
      <c r="N286" s="49">
        <f>+'part 2 totals'!Q105-'part 2 totals'!R105+'part 2 totals'!S105-'part 2 totals'!T105</f>
        <v>11827.189999999999</v>
      </c>
      <c r="O286" s="49">
        <f>SUM(G286:N286)</f>
        <v>1128142.8199999998</v>
      </c>
      <c r="P286" s="49">
        <f>+F286-O286</f>
        <v>6514453.870000001</v>
      </c>
      <c r="Q286" s="35">
        <v>1017</v>
      </c>
      <c r="R286" s="49">
        <f>SUM(P286/Q286)</f>
        <v>6405.559360865291</v>
      </c>
      <c r="S286" s="35">
        <v>154</v>
      </c>
      <c r="T286" s="35"/>
      <c r="U286" s="49">
        <f>SUM(R286*S286)</f>
        <v>986456.1415732547</v>
      </c>
      <c r="V286" s="49">
        <f>SUM(M286+N286+P286)</f>
        <v>7145637.200000001</v>
      </c>
      <c r="W286" s="35"/>
    </row>
    <row r="287" spans="1:23" ht="12.75">
      <c r="A287" s="46" t="s">
        <v>400</v>
      </c>
      <c r="B287" s="47"/>
      <c r="C287" s="48"/>
      <c r="D287" s="48"/>
      <c r="E287" s="48"/>
      <c r="F287" s="48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35">
        <v>589</v>
      </c>
      <c r="R287" s="35"/>
      <c r="S287" s="35">
        <v>96</v>
      </c>
      <c r="T287" s="50">
        <f>SUM(S287/S286)</f>
        <v>0.6233766233766234</v>
      </c>
      <c r="U287" s="49">
        <f>SUM(S287*R286)</f>
        <v>614933.6986430679</v>
      </c>
      <c r="V287" s="49">
        <f>SUM(T287*V286)</f>
        <v>4454423.18961039</v>
      </c>
      <c r="W287" s="35" t="str">
        <f>IF(V287&gt;U287,"MET","NOT MET")</f>
        <v>MET</v>
      </c>
    </row>
    <row r="288" spans="1:23" ht="12.75">
      <c r="A288" s="46" t="s">
        <v>401</v>
      </c>
      <c r="B288" s="47"/>
      <c r="C288" s="48"/>
      <c r="D288" s="48"/>
      <c r="E288" s="48"/>
      <c r="F288" s="48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35">
        <v>428</v>
      </c>
      <c r="R288" s="35"/>
      <c r="S288" s="35">
        <v>58</v>
      </c>
      <c r="T288" s="50">
        <f>SUM(S288/S286)</f>
        <v>0.37662337662337664</v>
      </c>
      <c r="U288" s="49">
        <f>SUM(R286*S288)</f>
        <v>371522.44293018687</v>
      </c>
      <c r="V288" s="49">
        <f>SUM(T288*V286)</f>
        <v>2691214.010389611</v>
      </c>
      <c r="W288" s="35" t="str">
        <f>IF(V288&gt;U288,"MET","NOT MET")</f>
        <v>MET</v>
      </c>
    </row>
    <row r="289" spans="1:23" ht="12.75">
      <c r="A289" s="46">
        <v>5200</v>
      </c>
      <c r="B289" s="47" t="s">
        <v>73</v>
      </c>
      <c r="C289" s="48">
        <f>+'part 1'!B101</f>
        <v>20018893.82</v>
      </c>
      <c r="D289" s="48">
        <f>+'part 1'!E101</f>
        <v>125445.72</v>
      </c>
      <c r="E289" s="48">
        <v>3302182.8</v>
      </c>
      <c r="F289" s="48">
        <f>+C289-D289-E289</f>
        <v>16591265.3</v>
      </c>
      <c r="G289" s="49">
        <f>+'part 2 totals'!C106-'part 2 totals'!D106</f>
        <v>387633.26</v>
      </c>
      <c r="H289" s="49">
        <f>+'part 2 totals'!E106-'part 2 totals'!F106</f>
        <v>14077.57</v>
      </c>
      <c r="I289" s="49">
        <f>+'part 2 totals'!G106-'part 2 totals'!H106</f>
        <v>1548864.1800000002</v>
      </c>
      <c r="J289" s="49">
        <f>+'part 2 totals'!I106-'part 2 totals'!J106</f>
        <v>0</v>
      </c>
      <c r="K289" s="49">
        <f>+'part 2 totals'!K106-'part 2 totals'!L106</f>
        <v>148091.31</v>
      </c>
      <c r="L289" s="49">
        <f>+'part 2 totals'!M106-'part 2 totals'!N106</f>
        <v>0</v>
      </c>
      <c r="M289" s="49">
        <f>+'part 2 totals'!O106-'part 2 totals'!P106</f>
        <v>1268464.62</v>
      </c>
      <c r="N289" s="49">
        <f>+'part 2 totals'!Q106-'part 2 totals'!R106+'part 2 totals'!S106-'part 2 totals'!T106</f>
        <v>184.39</v>
      </c>
      <c r="O289" s="49">
        <f>SUM(G289:N289)</f>
        <v>3367315.3300000005</v>
      </c>
      <c r="P289" s="49">
        <f>+F289-O289</f>
        <v>13223949.97</v>
      </c>
      <c r="Q289" s="35">
        <v>1690</v>
      </c>
      <c r="R289" s="49">
        <f>SUM(P289/Q289)</f>
        <v>7824.822467455621</v>
      </c>
      <c r="S289" s="35">
        <v>227</v>
      </c>
      <c r="T289" s="35"/>
      <c r="U289" s="49">
        <f>SUM(R289*S289)</f>
        <v>1776234.700112426</v>
      </c>
      <c r="V289" s="49">
        <f>SUM(M289+N289+P289)</f>
        <v>14492598.98</v>
      </c>
      <c r="W289" s="35"/>
    </row>
    <row r="290" spans="1:23" ht="12.75">
      <c r="A290" s="46" t="s">
        <v>400</v>
      </c>
      <c r="B290" s="47"/>
      <c r="C290" s="48"/>
      <c r="D290" s="48"/>
      <c r="E290" s="48"/>
      <c r="F290" s="48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35">
        <v>926</v>
      </c>
      <c r="R290" s="35"/>
      <c r="S290" s="35">
        <v>133</v>
      </c>
      <c r="T290" s="50">
        <f>SUM(S290/S289)</f>
        <v>0.5859030837004405</v>
      </c>
      <c r="U290" s="49">
        <f>SUM(S290*R289)</f>
        <v>1040701.3881715976</v>
      </c>
      <c r="V290" s="49">
        <f>SUM(T290*V289)</f>
        <v>8491258.433215858</v>
      </c>
      <c r="W290" s="35" t="str">
        <f>IF(V290&gt;U290,"MET","NOT MET")</f>
        <v>MET</v>
      </c>
    </row>
    <row r="291" spans="1:23" ht="12.75">
      <c r="A291" s="46" t="s">
        <v>401</v>
      </c>
      <c r="B291" s="47"/>
      <c r="C291" s="48"/>
      <c r="D291" s="48"/>
      <c r="E291" s="48"/>
      <c r="F291" s="48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35">
        <v>764</v>
      </c>
      <c r="R291" s="35"/>
      <c r="S291" s="35">
        <v>94</v>
      </c>
      <c r="T291" s="50">
        <f>SUM(S291/S289)</f>
        <v>0.41409691629955947</v>
      </c>
      <c r="U291" s="49">
        <f>SUM(R289*S291)</f>
        <v>735533.3119408285</v>
      </c>
      <c r="V291" s="49">
        <f>SUM(T291*V289)</f>
        <v>6001340.546784141</v>
      </c>
      <c r="W291" s="35" t="str">
        <f>IF(V291&gt;U291,"MET","NOT MET")</f>
        <v>MET</v>
      </c>
    </row>
    <row r="292" spans="1:23" ht="12.75">
      <c r="A292" s="52">
        <v>5321</v>
      </c>
      <c r="B292" s="53" t="s">
        <v>403</v>
      </c>
      <c r="C292" s="54">
        <v>71787889.15</v>
      </c>
      <c r="D292" s="54">
        <v>1037351.26</v>
      </c>
      <c r="E292" s="54">
        <v>13611578.47</v>
      </c>
      <c r="F292" s="54">
        <f>+C292-D292-E292</f>
        <v>57138959.42</v>
      </c>
      <c r="G292" s="55">
        <v>1245180.56</v>
      </c>
      <c r="H292" s="55">
        <v>26231.28</v>
      </c>
      <c r="I292" s="55">
        <v>1694672.34</v>
      </c>
      <c r="J292" s="55">
        <f>+'part 2 totals'!I108-'part 2 totals'!J108</f>
        <v>0</v>
      </c>
      <c r="K292" s="55">
        <v>267255.98</v>
      </c>
      <c r="L292" s="55">
        <f>+'part 2 totals'!M108-'part 2 totals'!N108</f>
        <v>0</v>
      </c>
      <c r="M292" s="55">
        <v>3641173.28</v>
      </c>
      <c r="N292" s="55">
        <v>473.31</v>
      </c>
      <c r="O292" s="55">
        <f>SUM(G292:N292)</f>
        <v>6874986.749999999</v>
      </c>
      <c r="P292" s="55">
        <f>+F292-O292</f>
        <v>50263972.67</v>
      </c>
      <c r="Q292" s="51">
        <v>5138</v>
      </c>
      <c r="R292" s="55">
        <f>SUM(P292/Q292)</f>
        <v>9782.78954262359</v>
      </c>
      <c r="S292" s="51">
        <v>765</v>
      </c>
      <c r="T292" s="51"/>
      <c r="U292" s="55">
        <f>SUM(R292*S292)</f>
        <v>7483834.000107046</v>
      </c>
      <c r="V292" s="55">
        <f>SUM(M292+N292+P292)</f>
        <v>53905619.260000005</v>
      </c>
      <c r="W292" s="51"/>
    </row>
    <row r="293" spans="1:23" ht="12.75">
      <c r="A293" s="52" t="s">
        <v>400</v>
      </c>
      <c r="B293" s="53"/>
      <c r="C293" s="54"/>
      <c r="D293" s="54"/>
      <c r="E293" s="54"/>
      <c r="F293" s="54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1">
        <v>2911</v>
      </c>
      <c r="R293" s="51"/>
      <c r="S293" s="51">
        <v>476</v>
      </c>
      <c r="T293" s="56">
        <f>SUM(S293/S292)</f>
        <v>0.6222222222222222</v>
      </c>
      <c r="U293" s="55">
        <f>SUM(S293*R292)</f>
        <v>4656607.822288829</v>
      </c>
      <c r="V293" s="55">
        <f>SUM(T293*V292)</f>
        <v>33541274.206222225</v>
      </c>
      <c r="W293" s="51" t="str">
        <f>IF(V293&gt;U293,"MET","NOT MET")</f>
        <v>MET</v>
      </c>
    </row>
    <row r="294" spans="1:23" ht="12.75">
      <c r="A294" s="52" t="s">
        <v>401</v>
      </c>
      <c r="B294" s="53"/>
      <c r="C294" s="54"/>
      <c r="D294" s="54"/>
      <c r="E294" s="54"/>
      <c r="F294" s="54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1">
        <v>2227</v>
      </c>
      <c r="R294" s="51"/>
      <c r="S294" s="51">
        <v>289</v>
      </c>
      <c r="T294" s="56">
        <f>SUM(S294/S292)</f>
        <v>0.37777777777777777</v>
      </c>
      <c r="U294" s="55">
        <f>SUM(R292*S294)</f>
        <v>2827226.1778182173</v>
      </c>
      <c r="V294" s="55">
        <f>SUM(T294*V292)</f>
        <v>20364345.05377778</v>
      </c>
      <c r="W294" s="51" t="str">
        <f>IF(V294&gt;U294,"MET","NOT MET")</f>
        <v>MET</v>
      </c>
    </row>
    <row r="295" spans="1:23" ht="12.75">
      <c r="A295" s="46">
        <v>5411</v>
      </c>
      <c r="B295" s="47" t="s">
        <v>137</v>
      </c>
      <c r="C295" s="48">
        <f>+'part 1'!B104</f>
        <v>15956599.4</v>
      </c>
      <c r="D295" s="48">
        <f>+'part 1'!E104</f>
        <v>433717.96</v>
      </c>
      <c r="E295" s="48">
        <v>945579.13</v>
      </c>
      <c r="F295" s="48">
        <f>+C295-D295-E295</f>
        <v>14577302.309999999</v>
      </c>
      <c r="G295" s="49">
        <f>+'part 2 totals'!C109-'part 2 totals'!D109</f>
        <v>381883.28</v>
      </c>
      <c r="H295" s="49">
        <f>+'part 2 totals'!E109-'part 2 totals'!F109</f>
        <v>16038.68</v>
      </c>
      <c r="I295" s="49">
        <f>+'part 2 totals'!G109-'part 2 totals'!H109</f>
        <v>1167508.09</v>
      </c>
      <c r="J295" s="49">
        <f>+'part 2 totals'!I109-'part 2 totals'!J109</f>
        <v>0</v>
      </c>
      <c r="K295" s="49">
        <f>+'part 2 totals'!K109-'part 2 totals'!L109</f>
        <v>197895.33</v>
      </c>
      <c r="L295" s="49">
        <f>+'part 2 totals'!M109-'part 2 totals'!N109</f>
        <v>0</v>
      </c>
      <c r="M295" s="49">
        <f>+'part 2 totals'!O109-'part 2 totals'!P109</f>
        <v>1262955.11</v>
      </c>
      <c r="N295" s="49">
        <f>+'part 2 totals'!Q109-'part 2 totals'!R109+'part 2 totals'!S109-'part 2 totals'!T109</f>
        <v>0</v>
      </c>
      <c r="O295" s="49">
        <f>SUM(G295:N295)</f>
        <v>3026280.49</v>
      </c>
      <c r="P295" s="49">
        <f>+F295-O295</f>
        <v>11551021.819999998</v>
      </c>
      <c r="Q295" s="35">
        <v>1476</v>
      </c>
      <c r="R295" s="49">
        <f>SUM(P295/Q295)</f>
        <v>7825.895542005419</v>
      </c>
      <c r="S295" s="51">
        <v>285</v>
      </c>
      <c r="T295" s="35"/>
      <c r="U295" s="49">
        <f>SUM(R295*S295)</f>
        <v>2230380.2294715443</v>
      </c>
      <c r="V295" s="49">
        <f>SUM(M295+N295+P295)</f>
        <v>12813976.929999998</v>
      </c>
      <c r="W295" s="35"/>
    </row>
    <row r="296" spans="1:23" ht="12.75">
      <c r="A296" s="46" t="s">
        <v>400</v>
      </c>
      <c r="B296" s="47"/>
      <c r="C296" s="48"/>
      <c r="D296" s="48"/>
      <c r="E296" s="48"/>
      <c r="F296" s="48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35">
        <v>879</v>
      </c>
      <c r="R296" s="35"/>
      <c r="S296" s="51">
        <v>154</v>
      </c>
      <c r="T296" s="50">
        <f>SUM(S296/S295)</f>
        <v>0.5403508771929825</v>
      </c>
      <c r="U296" s="49">
        <f>SUM(S296*R295)</f>
        <v>1205187.9134688345</v>
      </c>
      <c r="V296" s="49">
        <f>SUM(T296*V295)</f>
        <v>6924043.674456139</v>
      </c>
      <c r="W296" s="35" t="str">
        <f>IF(V296&gt;U296,"MET","NOT MET")</f>
        <v>MET</v>
      </c>
    </row>
    <row r="297" spans="1:23" ht="12.75">
      <c r="A297" s="46" t="s">
        <v>401</v>
      </c>
      <c r="B297" s="47"/>
      <c r="C297" s="48"/>
      <c r="D297" s="48"/>
      <c r="E297" s="48"/>
      <c r="F297" s="48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35">
        <v>597</v>
      </c>
      <c r="R297" s="35"/>
      <c r="S297" s="51">
        <v>131</v>
      </c>
      <c r="T297" s="50">
        <f>SUM(S297/S295)</f>
        <v>0.45964912280701753</v>
      </c>
      <c r="U297" s="49">
        <f>SUM(R295*S297)</f>
        <v>1025192.3160027099</v>
      </c>
      <c r="V297" s="49">
        <f>SUM(T297*V295)</f>
        <v>5889933.255543859</v>
      </c>
      <c r="W297" s="35" t="str">
        <f>IF(V297&gt;U297,"MET","NOT MET")</f>
        <v>MET</v>
      </c>
    </row>
    <row r="298" spans="1:23" ht="12.75">
      <c r="A298" s="46">
        <v>5412</v>
      </c>
      <c r="B298" s="47" t="s">
        <v>138</v>
      </c>
      <c r="C298" s="48">
        <f>+'part 1'!B105</f>
        <v>47090920.25</v>
      </c>
      <c r="D298" s="48">
        <f>+'part 1'!E105</f>
        <v>246037.74</v>
      </c>
      <c r="E298" s="48">
        <v>8719428.39</v>
      </c>
      <c r="F298" s="48">
        <f>+C298-D298-E298</f>
        <v>38125454.12</v>
      </c>
      <c r="G298" s="49">
        <f>+'part 2 totals'!C110-'part 2 totals'!D110</f>
        <v>1010298.07</v>
      </c>
      <c r="H298" s="49">
        <f>+'part 2 totals'!E110-'part 2 totals'!F110</f>
        <v>49416.7</v>
      </c>
      <c r="I298" s="49">
        <f>+'part 2 totals'!G110-'part 2 totals'!H110</f>
        <v>1646497.9000000001</v>
      </c>
      <c r="J298" s="49">
        <f>+'part 2 totals'!I110-'part 2 totals'!J110</f>
        <v>0</v>
      </c>
      <c r="K298" s="49">
        <f>+'part 2 totals'!K110-'part 2 totals'!L110</f>
        <v>293916.51</v>
      </c>
      <c r="L298" s="49">
        <f>+'part 2 totals'!M110-'part 2 totals'!N110</f>
        <v>0</v>
      </c>
      <c r="M298" s="49">
        <f>+'part 2 totals'!O110-'part 2 totals'!P110</f>
        <v>2920130.91</v>
      </c>
      <c r="N298" s="49">
        <f>+'part 2 totals'!Q110-'part 2 totals'!R110+'part 2 totals'!S110-'part 2 totals'!T110</f>
        <v>0</v>
      </c>
      <c r="O298" s="49">
        <f>SUM(G298:N298)</f>
        <v>5920260.09</v>
      </c>
      <c r="P298" s="49">
        <f>+F298-O298</f>
        <v>32205194.029999997</v>
      </c>
      <c r="Q298" s="35">
        <v>4332</v>
      </c>
      <c r="R298" s="49">
        <f>SUM(P298/Q298)</f>
        <v>7434.255316251154</v>
      </c>
      <c r="S298" s="51">
        <v>591</v>
      </c>
      <c r="T298" s="35"/>
      <c r="U298" s="49">
        <f>SUM(R298*S298)</f>
        <v>4393644.891904432</v>
      </c>
      <c r="V298" s="49">
        <f>SUM(M298+N298+P298)</f>
        <v>35125324.94</v>
      </c>
      <c r="W298" s="35"/>
    </row>
    <row r="299" spans="1:23" ht="12.75">
      <c r="A299" s="46" t="s">
        <v>400</v>
      </c>
      <c r="B299" s="47"/>
      <c r="C299" s="48"/>
      <c r="D299" s="48"/>
      <c r="E299" s="48"/>
      <c r="F299" s="48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35">
        <v>2511</v>
      </c>
      <c r="R299" s="35"/>
      <c r="S299" s="51">
        <v>383</v>
      </c>
      <c r="T299" s="50">
        <f>SUM(S299/S298)</f>
        <v>0.6480541455160744</v>
      </c>
      <c r="U299" s="49">
        <f>SUM(S299*R298)</f>
        <v>2847319.786124192</v>
      </c>
      <c r="V299" s="49">
        <f>SUM(T299*V298)</f>
        <v>22763112.439966157</v>
      </c>
      <c r="W299" s="35" t="str">
        <f>IF(V299&gt;U299,"MET","NOT MET")</f>
        <v>MET</v>
      </c>
    </row>
    <row r="300" spans="1:23" ht="12.75">
      <c r="A300" s="46" t="s">
        <v>401</v>
      </c>
      <c r="B300" s="47"/>
      <c r="C300" s="48"/>
      <c r="D300" s="48"/>
      <c r="E300" s="48"/>
      <c r="F300" s="48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35">
        <v>1821</v>
      </c>
      <c r="R300" s="35"/>
      <c r="S300" s="51">
        <v>208</v>
      </c>
      <c r="T300" s="50">
        <f>SUM(S300/S298)</f>
        <v>0.35194585448392557</v>
      </c>
      <c r="U300" s="49">
        <f>SUM(R298*S300)</f>
        <v>1546325.1057802401</v>
      </c>
      <c r="V300" s="49">
        <f>SUM(T300*V298)</f>
        <v>12362212.50003384</v>
      </c>
      <c r="W300" s="35" t="str">
        <f>IF(V300&gt;U300,"MET","NOT MET")</f>
        <v>MET</v>
      </c>
    </row>
    <row r="301" spans="1:23" ht="12.75">
      <c r="A301" s="46">
        <v>5500</v>
      </c>
      <c r="B301" s="47" t="s">
        <v>139</v>
      </c>
      <c r="C301" s="48">
        <f>+'part 1'!B106</f>
        <v>29794990.41</v>
      </c>
      <c r="D301" s="48">
        <f>+'part 1'!E106</f>
        <v>767921.33</v>
      </c>
      <c r="E301" s="48">
        <v>5498884.07</v>
      </c>
      <c r="F301" s="48">
        <f>+C301-D301-E301</f>
        <v>23528185.01</v>
      </c>
      <c r="G301" s="49">
        <f>+'part 2 totals'!C111-'part 2 totals'!D111</f>
        <v>558863.06</v>
      </c>
      <c r="H301" s="49">
        <f>+'part 2 totals'!E111-'part 2 totals'!F111</f>
        <v>29828</v>
      </c>
      <c r="I301" s="49">
        <f>+'part 2 totals'!G111-'part 2 totals'!H111</f>
        <v>722146.66</v>
      </c>
      <c r="J301" s="49">
        <f>+'part 2 totals'!I111-'part 2 totals'!J111</f>
        <v>0</v>
      </c>
      <c r="K301" s="49">
        <f>+'part 2 totals'!K111-'part 2 totals'!L111</f>
        <v>148513.52</v>
      </c>
      <c r="L301" s="49">
        <f>+'part 2 totals'!M111-'part 2 totals'!N111</f>
        <v>0</v>
      </c>
      <c r="M301" s="49">
        <f>+'part 2 totals'!O111-'part 2 totals'!P111</f>
        <v>2245521.08</v>
      </c>
      <c r="N301" s="49">
        <f>+'part 2 totals'!Q111-'part 2 totals'!R111+'part 2 totals'!S111-'part 2 totals'!T111</f>
        <v>20490.19</v>
      </c>
      <c r="O301" s="49">
        <f>SUM(G301:N301)</f>
        <v>3725362.5100000002</v>
      </c>
      <c r="P301" s="49">
        <f>+F301-O301</f>
        <v>19802822.5</v>
      </c>
      <c r="Q301" s="35">
        <v>3002</v>
      </c>
      <c r="R301" s="49">
        <f>SUM(P301/Q301)</f>
        <v>6596.543137908061</v>
      </c>
      <c r="S301" s="51">
        <v>452</v>
      </c>
      <c r="T301" s="35"/>
      <c r="U301" s="49">
        <f>SUM(R301*S301)</f>
        <v>2981637.4983344437</v>
      </c>
      <c r="V301" s="49">
        <f>SUM(M301+N301+P301)</f>
        <v>22068833.77</v>
      </c>
      <c r="W301" s="35"/>
    </row>
    <row r="302" spans="1:23" ht="12.75">
      <c r="A302" s="46" t="s">
        <v>400</v>
      </c>
      <c r="B302" s="47"/>
      <c r="C302" s="48"/>
      <c r="D302" s="48"/>
      <c r="E302" s="48"/>
      <c r="F302" s="48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35">
        <v>1646</v>
      </c>
      <c r="R302" s="35"/>
      <c r="S302" s="51">
        <v>264</v>
      </c>
      <c r="T302" s="50">
        <f>SUM(S302/S301)</f>
        <v>0.584070796460177</v>
      </c>
      <c r="U302" s="49">
        <f>SUM(S302*R301)</f>
        <v>1741487.3884077282</v>
      </c>
      <c r="V302" s="49">
        <f>SUM(T302*V301)</f>
        <v>12889761.31699115</v>
      </c>
      <c r="W302" s="35" t="str">
        <f>IF(V302&gt;U302,"MET","NOT MET")</f>
        <v>MET</v>
      </c>
    </row>
    <row r="303" spans="1:23" ht="12.75">
      <c r="A303" s="46" t="s">
        <v>401</v>
      </c>
      <c r="B303" s="47"/>
      <c r="C303" s="48"/>
      <c r="D303" s="48"/>
      <c r="E303" s="48"/>
      <c r="F303" s="48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35">
        <v>1356</v>
      </c>
      <c r="R303" s="35"/>
      <c r="S303" s="51">
        <v>188</v>
      </c>
      <c r="T303" s="50">
        <f>SUM(S303/S301)</f>
        <v>0.415929203539823</v>
      </c>
      <c r="U303" s="49">
        <f>SUM(R301*S303)</f>
        <v>1240150.1099267155</v>
      </c>
      <c r="V303" s="49">
        <f>SUM(T303*V301)</f>
        <v>9179072.45300885</v>
      </c>
      <c r="W303" s="35" t="str">
        <f>IF(V303&gt;U303,"MET","NOT MET")</f>
        <v>MET</v>
      </c>
    </row>
    <row r="304" spans="1:23" ht="12.75">
      <c r="A304" s="46">
        <v>5520</v>
      </c>
      <c r="B304" s="47" t="s">
        <v>140</v>
      </c>
      <c r="C304" s="48">
        <f>+'part 1'!B107</f>
        <v>40463470.24</v>
      </c>
      <c r="D304" s="48">
        <f>+'part 1'!E107</f>
        <v>695973.76</v>
      </c>
      <c r="E304" s="48">
        <v>7636517.04</v>
      </c>
      <c r="F304" s="48">
        <f>+C304-D304-E304</f>
        <v>32130979.440000005</v>
      </c>
      <c r="G304" s="49">
        <f>+'part 2 totals'!C112-'part 2 totals'!D112</f>
        <v>755786.76</v>
      </c>
      <c r="H304" s="49">
        <f>+'part 2 totals'!E112-'part 2 totals'!F112</f>
        <v>38073.87</v>
      </c>
      <c r="I304" s="49">
        <f>+'part 2 totals'!G112-'part 2 totals'!H112</f>
        <v>1368125.69</v>
      </c>
      <c r="J304" s="49">
        <f>+'part 2 totals'!I112-'part 2 totals'!J112</f>
        <v>0</v>
      </c>
      <c r="K304" s="49">
        <f>+'part 2 totals'!K112-'part 2 totals'!L112</f>
        <v>264812.09</v>
      </c>
      <c r="L304" s="49">
        <f>+'part 2 totals'!M112-'part 2 totals'!N112</f>
        <v>0</v>
      </c>
      <c r="M304" s="49">
        <f>+'part 2 totals'!O112-'part 2 totals'!P112</f>
        <v>2892864.26</v>
      </c>
      <c r="N304" s="49">
        <f>+'part 2 totals'!Q112-'part 2 totals'!R112+'part 2 totals'!S112-'part 2 totals'!T112</f>
        <v>43353.259999999995</v>
      </c>
      <c r="O304" s="49">
        <f>SUM(G304:N304)</f>
        <v>5363015.93</v>
      </c>
      <c r="P304" s="49">
        <f>+F304-O304</f>
        <v>26767963.510000005</v>
      </c>
      <c r="Q304" s="35">
        <v>3368</v>
      </c>
      <c r="R304" s="49">
        <f>SUM(P304/Q304)</f>
        <v>7947.7326336104525</v>
      </c>
      <c r="S304" s="51">
        <v>474</v>
      </c>
      <c r="T304" s="35"/>
      <c r="U304" s="49">
        <f>SUM(R304*S304)</f>
        <v>3767225.2683313545</v>
      </c>
      <c r="V304" s="49">
        <f>SUM(M304+N304+P304)</f>
        <v>29704181.030000005</v>
      </c>
      <c r="W304" s="35"/>
    </row>
    <row r="305" spans="1:23" ht="12.75">
      <c r="A305" s="46" t="s">
        <v>400</v>
      </c>
      <c r="B305" s="47"/>
      <c r="C305" s="48"/>
      <c r="D305" s="48"/>
      <c r="E305" s="48"/>
      <c r="F305" s="48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35">
        <v>1894</v>
      </c>
      <c r="R305" s="35"/>
      <c r="S305" s="51">
        <v>280</v>
      </c>
      <c r="T305" s="50">
        <f>SUM(S305/S304)</f>
        <v>0.5907172995780591</v>
      </c>
      <c r="U305" s="49">
        <f>SUM(S305*R304)</f>
        <v>2225365.1374109266</v>
      </c>
      <c r="V305" s="49">
        <f>SUM(T305*V304)</f>
        <v>17546773.60421941</v>
      </c>
      <c r="W305" s="35" t="str">
        <f>IF(V305&gt;U305,"MET","NOT MET")</f>
        <v>MET</v>
      </c>
    </row>
    <row r="306" spans="1:23" ht="12.75">
      <c r="A306" s="46" t="s">
        <v>401</v>
      </c>
      <c r="B306" s="47"/>
      <c r="C306" s="48"/>
      <c r="D306" s="48"/>
      <c r="E306" s="48"/>
      <c r="F306" s="48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35">
        <v>1474</v>
      </c>
      <c r="R306" s="35"/>
      <c r="S306" s="51">
        <v>194</v>
      </c>
      <c r="T306" s="50">
        <f>SUM(S306/S304)</f>
        <v>0.4092827004219409</v>
      </c>
      <c r="U306" s="49">
        <f>SUM(R304*S306)</f>
        <v>1541860.1309204279</v>
      </c>
      <c r="V306" s="49">
        <f>SUM(T306*V304)</f>
        <v>12157407.425780592</v>
      </c>
      <c r="W306" s="35" t="str">
        <f>IF(V306&gt;U306,"MET","NOT MET")</f>
        <v>MET</v>
      </c>
    </row>
    <row r="307" spans="1:23" ht="12.75">
      <c r="A307" s="46">
        <v>5530</v>
      </c>
      <c r="B307" s="47" t="s">
        <v>141</v>
      </c>
      <c r="C307" s="48">
        <f>+'part 1'!B108</f>
        <v>20258630.7</v>
      </c>
      <c r="D307" s="48">
        <f>+'part 1'!E108</f>
        <v>839870.59</v>
      </c>
      <c r="E307" s="48">
        <v>1867455.97</v>
      </c>
      <c r="F307" s="48">
        <f>+C307-D307-E307</f>
        <v>17551304.14</v>
      </c>
      <c r="G307" s="49">
        <f>+'part 2 totals'!C113-'part 2 totals'!D113</f>
        <v>384637.01</v>
      </c>
      <c r="H307" s="49">
        <f>+'part 2 totals'!E113-'part 2 totals'!F113</f>
        <v>13888</v>
      </c>
      <c r="I307" s="49">
        <f>+'part 2 totals'!G113-'part 2 totals'!H113</f>
        <v>583042.83</v>
      </c>
      <c r="J307" s="49">
        <f>+'part 2 totals'!I113-'part 2 totals'!J113</f>
        <v>0</v>
      </c>
      <c r="K307" s="49">
        <f>+'part 2 totals'!K113-'part 2 totals'!L113</f>
        <v>128613.53</v>
      </c>
      <c r="L307" s="49">
        <f>+'part 2 totals'!M113-'part 2 totals'!N113</f>
        <v>0</v>
      </c>
      <c r="M307" s="49">
        <f>+'part 2 totals'!O113-'part 2 totals'!P113</f>
        <v>1261010.13</v>
      </c>
      <c r="N307" s="49">
        <f>+'part 2 totals'!Q113-'part 2 totals'!R113+'part 2 totals'!S113-'part 2 totals'!T113</f>
        <v>21703.27</v>
      </c>
      <c r="O307" s="49">
        <f>SUM(G307:N307)</f>
        <v>2392894.77</v>
      </c>
      <c r="P307" s="49">
        <f>+F307-O307</f>
        <v>15158409.370000001</v>
      </c>
      <c r="Q307" s="35">
        <v>1916</v>
      </c>
      <c r="R307" s="49">
        <f>SUM(P307/Q307)</f>
        <v>7911.487145093946</v>
      </c>
      <c r="S307" s="51">
        <v>300</v>
      </c>
      <c r="T307" s="35"/>
      <c r="U307" s="49">
        <f>SUM(R307*S307)</f>
        <v>2373446.143528184</v>
      </c>
      <c r="V307" s="49">
        <f>SUM(M307+N307+P307)</f>
        <v>16441122.770000001</v>
      </c>
      <c r="W307" s="35"/>
    </row>
    <row r="308" spans="1:23" ht="12.75">
      <c r="A308" s="46" t="s">
        <v>400</v>
      </c>
      <c r="B308" s="47"/>
      <c r="C308" s="48"/>
      <c r="D308" s="48"/>
      <c r="E308" s="48"/>
      <c r="F308" s="48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35">
        <v>1016</v>
      </c>
      <c r="R308" s="35"/>
      <c r="S308" s="51">
        <v>199</v>
      </c>
      <c r="T308" s="50">
        <f>SUM(S308/S307)</f>
        <v>0.6633333333333333</v>
      </c>
      <c r="U308" s="49">
        <f>SUM(S308*R307)</f>
        <v>1574385.9418736952</v>
      </c>
      <c r="V308" s="49">
        <f>SUM(T308*V307)</f>
        <v>10905944.770766668</v>
      </c>
      <c r="W308" s="35" t="str">
        <f>IF(V308&gt;U308,"MET","NOT MET")</f>
        <v>MET</v>
      </c>
    </row>
    <row r="309" spans="1:23" ht="12.75">
      <c r="A309" s="46" t="s">
        <v>401</v>
      </c>
      <c r="B309" s="47"/>
      <c r="C309" s="48"/>
      <c r="D309" s="48"/>
      <c r="E309" s="48"/>
      <c r="F309" s="48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35">
        <v>900</v>
      </c>
      <c r="R309" s="35"/>
      <c r="S309" s="51">
        <v>101</v>
      </c>
      <c r="T309" s="50">
        <f>SUM(S309/S307)</f>
        <v>0.33666666666666667</v>
      </c>
      <c r="U309" s="49">
        <f>SUM(R307*S309)</f>
        <v>799060.2016544886</v>
      </c>
      <c r="V309" s="49">
        <f>SUM(T309*V307)</f>
        <v>5535177.999233333</v>
      </c>
      <c r="W309" s="35" t="str">
        <f>IF(V309&gt;U309,"MET","NOT MET")</f>
        <v>MET</v>
      </c>
    </row>
    <row r="310" spans="1:23" ht="12.75">
      <c r="A310" s="46">
        <v>5600</v>
      </c>
      <c r="B310" s="47" t="s">
        <v>75</v>
      </c>
      <c r="C310" s="48">
        <f>+'part 1'!B109</f>
        <v>15084380.87</v>
      </c>
      <c r="D310" s="48">
        <f>+'part 1'!E109</f>
        <v>204304.77</v>
      </c>
      <c r="E310" s="48">
        <v>3169986.46</v>
      </c>
      <c r="F310" s="48">
        <f>+C310-D310-E310</f>
        <v>11710089.64</v>
      </c>
      <c r="G310" s="49">
        <f>+'part 2 totals'!C114-'part 2 totals'!D114</f>
        <v>312175.17</v>
      </c>
      <c r="H310" s="49">
        <f>+'part 2 totals'!E114-'part 2 totals'!F114</f>
        <v>8212.21</v>
      </c>
      <c r="I310" s="49">
        <f>+'part 2 totals'!G114-'part 2 totals'!H114</f>
        <v>473240.02</v>
      </c>
      <c r="J310" s="49">
        <f>+'part 2 totals'!I114-'part 2 totals'!J114</f>
        <v>0</v>
      </c>
      <c r="K310" s="49">
        <f>+'part 2 totals'!K114-'part 2 totals'!L114</f>
        <v>208461.69</v>
      </c>
      <c r="L310" s="49">
        <f>+'part 2 totals'!M114-'part 2 totals'!N114</f>
        <v>0</v>
      </c>
      <c r="M310" s="49">
        <f>+'part 2 totals'!O114-'part 2 totals'!P114</f>
        <v>941352.51</v>
      </c>
      <c r="N310" s="49">
        <f>+'part 2 totals'!Q114-'part 2 totals'!R114+'part 2 totals'!S114-'part 2 totals'!T114</f>
        <v>0</v>
      </c>
      <c r="O310" s="49">
        <f>SUM(G310:N310)</f>
        <v>1943441.6</v>
      </c>
      <c r="P310" s="49">
        <f>+F310-O310</f>
        <v>9766648.040000001</v>
      </c>
      <c r="Q310" s="35">
        <v>1160</v>
      </c>
      <c r="R310" s="49">
        <f>SUM(P310/Q310)</f>
        <v>8419.524172413794</v>
      </c>
      <c r="S310" s="51">
        <v>175</v>
      </c>
      <c r="T310" s="35"/>
      <c r="U310" s="49">
        <f>SUM(R310*S310)</f>
        <v>1473416.7301724139</v>
      </c>
      <c r="V310" s="49">
        <f>SUM(M310+N310+P310)</f>
        <v>10708000.55</v>
      </c>
      <c r="W310" s="35"/>
    </row>
    <row r="311" spans="1:23" ht="12.75">
      <c r="A311" s="46" t="s">
        <v>400</v>
      </c>
      <c r="B311" s="47"/>
      <c r="C311" s="48"/>
      <c r="D311" s="48"/>
      <c r="E311" s="48"/>
      <c r="F311" s="48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35">
        <v>677</v>
      </c>
      <c r="R311" s="35"/>
      <c r="S311" s="51">
        <v>126</v>
      </c>
      <c r="T311" s="50">
        <f>SUM(S311/S310)</f>
        <v>0.72</v>
      </c>
      <c r="U311" s="49">
        <f>SUM(S311*R310)</f>
        <v>1060860.0457241382</v>
      </c>
      <c r="V311" s="49">
        <f>SUM(T311*V310)</f>
        <v>7709760.396000001</v>
      </c>
      <c r="W311" s="35" t="str">
        <f>IF(V311&gt;U311,"MET","NOT MET")</f>
        <v>MET</v>
      </c>
    </row>
    <row r="312" spans="1:23" ht="12.75">
      <c r="A312" s="46" t="s">
        <v>401</v>
      </c>
      <c r="B312" s="47"/>
      <c r="C312" s="48"/>
      <c r="D312" s="48"/>
      <c r="E312" s="48"/>
      <c r="F312" s="48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35">
        <v>483</v>
      </c>
      <c r="R312" s="35"/>
      <c r="S312" s="51">
        <v>49</v>
      </c>
      <c r="T312" s="50">
        <f>SUM(S312/S310)</f>
        <v>0.28</v>
      </c>
      <c r="U312" s="49">
        <f>SUM(R310*S312)</f>
        <v>412556.6844482759</v>
      </c>
      <c r="V312" s="49">
        <f>SUM(T312*V310)</f>
        <v>2998240.1540000006</v>
      </c>
      <c r="W312" s="35" t="str">
        <f>IF(V312&gt;U312,"MET","NOT MET")</f>
        <v>MET</v>
      </c>
    </row>
    <row r="313" spans="1:23" ht="12.75">
      <c r="A313" s="46">
        <v>5620</v>
      </c>
      <c r="B313" s="47" t="s">
        <v>142</v>
      </c>
      <c r="C313" s="48">
        <f>+'part 1'!B110</f>
        <v>6591229.66</v>
      </c>
      <c r="D313" s="48">
        <f>+'part 1'!E110</f>
        <v>216725.27</v>
      </c>
      <c r="E313" s="48">
        <v>930867.99</v>
      </c>
      <c r="F313" s="48">
        <f>+C313-D313-E313</f>
        <v>5443636.4</v>
      </c>
      <c r="G313" s="49">
        <f>+'part 2 totals'!C115-'part 2 totals'!D115</f>
        <v>148760.64</v>
      </c>
      <c r="H313" s="49">
        <f>+'part 2 totals'!E115-'part 2 totals'!F115</f>
        <v>5506.16</v>
      </c>
      <c r="I313" s="49">
        <f>+'part 2 totals'!G115-'part 2 totals'!H115</f>
        <v>253401.08000000002</v>
      </c>
      <c r="J313" s="49">
        <f>+'part 2 totals'!I115-'part 2 totals'!J115</f>
        <v>0</v>
      </c>
      <c r="K313" s="49">
        <f>+'part 2 totals'!K115-'part 2 totals'!L115</f>
        <v>49695.32</v>
      </c>
      <c r="L313" s="49">
        <f>+'part 2 totals'!M115-'part 2 totals'!N115</f>
        <v>0</v>
      </c>
      <c r="M313" s="49">
        <f>+'part 2 totals'!O115-'part 2 totals'!P115</f>
        <v>389264.31</v>
      </c>
      <c r="N313" s="49">
        <f>+'part 2 totals'!Q115-'part 2 totals'!R115+'part 2 totals'!S115-'part 2 totals'!T115</f>
        <v>0</v>
      </c>
      <c r="O313" s="49">
        <f>SUM(G313:N313)</f>
        <v>846627.51</v>
      </c>
      <c r="P313" s="49">
        <f>+F313-O313</f>
        <v>4597008.890000001</v>
      </c>
      <c r="Q313" s="35">
        <v>711</v>
      </c>
      <c r="R313" s="49">
        <f>SUM(P313/Q313)</f>
        <v>6465.553994374121</v>
      </c>
      <c r="S313" s="51">
        <v>92</v>
      </c>
      <c r="T313" s="35"/>
      <c r="U313" s="49">
        <f>SUM(R313*S313)</f>
        <v>594830.9674824192</v>
      </c>
      <c r="V313" s="49">
        <f>SUM(M313+N313+P313)</f>
        <v>4986273.2</v>
      </c>
      <c r="W313" s="35"/>
    </row>
    <row r="314" spans="1:23" ht="12.75">
      <c r="A314" s="46" t="s">
        <v>400</v>
      </c>
      <c r="B314" s="47"/>
      <c r="C314" s="48"/>
      <c r="D314" s="48"/>
      <c r="E314" s="48"/>
      <c r="F314" s="48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35">
        <v>376</v>
      </c>
      <c r="R314" s="35"/>
      <c r="S314" s="51">
        <v>62</v>
      </c>
      <c r="T314" s="50">
        <f>SUM(S314/S313)</f>
        <v>0.6739130434782609</v>
      </c>
      <c r="U314" s="49">
        <f>SUM(S314*R313)</f>
        <v>400864.34765119554</v>
      </c>
      <c r="V314" s="49">
        <f>SUM(T314*V313)</f>
        <v>3360314.547826087</v>
      </c>
      <c r="W314" s="35" t="str">
        <f>IF(V314&gt;U314,"MET","NOT MET")</f>
        <v>MET</v>
      </c>
    </row>
    <row r="315" spans="1:23" ht="12.75">
      <c r="A315" s="46" t="s">
        <v>401</v>
      </c>
      <c r="B315" s="47"/>
      <c r="C315" s="48"/>
      <c r="D315" s="48"/>
      <c r="E315" s="48"/>
      <c r="F315" s="48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35">
        <v>335</v>
      </c>
      <c r="R315" s="35"/>
      <c r="S315" s="51">
        <v>30</v>
      </c>
      <c r="T315" s="50">
        <f>SUM(S315/S313)</f>
        <v>0.32608695652173914</v>
      </c>
      <c r="U315" s="49">
        <f>SUM(R313*S315)</f>
        <v>193966.61983122365</v>
      </c>
      <c r="V315" s="49">
        <f>SUM(T315*V313)</f>
        <v>1625958.652173913</v>
      </c>
      <c r="W315" s="35" t="str">
        <f>IF(V315&gt;U315,"MET","NOT MET")</f>
        <v>MET</v>
      </c>
    </row>
    <row r="316" spans="1:23" ht="12.75">
      <c r="A316" s="46">
        <v>5711</v>
      </c>
      <c r="B316" s="47" t="s">
        <v>143</v>
      </c>
      <c r="C316" s="48">
        <f>+'part 1'!B111</f>
        <v>21805650.46</v>
      </c>
      <c r="D316" s="48">
        <f>+'part 1'!E111</f>
        <v>1615021.76</v>
      </c>
      <c r="E316" s="48">
        <v>2131404.47</v>
      </c>
      <c r="F316" s="48">
        <f>+C316-D316-E316</f>
        <v>18059224.23</v>
      </c>
      <c r="G316" s="49">
        <f>+'part 2 totals'!C116-'part 2 totals'!D116</f>
        <v>442658.22</v>
      </c>
      <c r="H316" s="49">
        <f>+'part 2 totals'!E116-'part 2 totals'!F116</f>
        <v>10902.04</v>
      </c>
      <c r="I316" s="49">
        <f>+'part 2 totals'!G116-'part 2 totals'!H116</f>
        <v>291541.57</v>
      </c>
      <c r="J316" s="49">
        <f>+'part 2 totals'!I116-'part 2 totals'!J116</f>
        <v>0</v>
      </c>
      <c r="K316" s="49">
        <f>+'part 2 totals'!K116-'part 2 totals'!L116</f>
        <v>19117.1</v>
      </c>
      <c r="L316" s="49">
        <f>+'part 2 totals'!M116-'part 2 totals'!N116</f>
        <v>0</v>
      </c>
      <c r="M316" s="49">
        <f>+'part 2 totals'!O116-'part 2 totals'!P116</f>
        <v>1330425.66</v>
      </c>
      <c r="N316" s="49">
        <f>+'part 2 totals'!Q116-'part 2 totals'!R116+'part 2 totals'!S116-'part 2 totals'!T116</f>
        <v>53842.49</v>
      </c>
      <c r="O316" s="49">
        <f>SUM(G316:N316)</f>
        <v>2148487.08</v>
      </c>
      <c r="P316" s="49">
        <f>+F316-O316</f>
        <v>15910737.15</v>
      </c>
      <c r="Q316" s="35">
        <v>2473</v>
      </c>
      <c r="R316" s="49">
        <f>SUM(P316/Q316)</f>
        <v>6433.779680549939</v>
      </c>
      <c r="S316" s="51">
        <v>323</v>
      </c>
      <c r="T316" s="35"/>
      <c r="U316" s="49">
        <f>SUM(R316*S316)</f>
        <v>2078110.8368176303</v>
      </c>
      <c r="V316" s="49">
        <f>SUM(M316+N316+P316)</f>
        <v>17295005.3</v>
      </c>
      <c r="W316" s="35"/>
    </row>
    <row r="317" spans="1:23" ht="12.75">
      <c r="A317" s="46" t="s">
        <v>400</v>
      </c>
      <c r="B317" s="47"/>
      <c r="C317" s="48"/>
      <c r="D317" s="48"/>
      <c r="E317" s="48"/>
      <c r="F317" s="48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35">
        <v>1321</v>
      </c>
      <c r="R317" s="35"/>
      <c r="S317" s="51">
        <v>219</v>
      </c>
      <c r="T317" s="50">
        <f>SUM(S317/S316)</f>
        <v>0.6780185758513931</v>
      </c>
      <c r="U317" s="49">
        <f>SUM(S317*R316)</f>
        <v>1408997.7500404366</v>
      </c>
      <c r="V317" s="49">
        <f>SUM(T317*V316)</f>
        <v>11726334.862848297</v>
      </c>
      <c r="W317" s="35" t="str">
        <f>IF(V317&gt;U317,"MET","NOT MET")</f>
        <v>MET</v>
      </c>
    </row>
    <row r="318" spans="1:23" ht="12.75">
      <c r="A318" s="46" t="s">
        <v>401</v>
      </c>
      <c r="B318" s="47"/>
      <c r="C318" s="48"/>
      <c r="D318" s="48"/>
      <c r="E318" s="48"/>
      <c r="F318" s="48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35">
        <v>1152</v>
      </c>
      <c r="R318" s="35"/>
      <c r="S318" s="51">
        <v>104</v>
      </c>
      <c r="T318" s="50">
        <f>SUM(S318/S316)</f>
        <v>0.3219814241486068</v>
      </c>
      <c r="U318" s="49">
        <f>SUM(R316*S318)</f>
        <v>669113.0867771937</v>
      </c>
      <c r="V318" s="49">
        <f>SUM(T318*V316)</f>
        <v>5568670.437151703</v>
      </c>
      <c r="W318" s="35" t="str">
        <f>IF(V318&gt;U318,"MET","NOT MET")</f>
        <v>MET</v>
      </c>
    </row>
    <row r="319" spans="1:23" ht="12.75">
      <c r="A319" s="46">
        <v>5712</v>
      </c>
      <c r="B319" s="47" t="s">
        <v>144</v>
      </c>
      <c r="C319" s="48">
        <f>+'part 1'!B112</f>
        <v>19424192.54</v>
      </c>
      <c r="D319" s="48">
        <f>+'part 1'!E112</f>
        <v>177543.8</v>
      </c>
      <c r="E319" s="48">
        <v>3972227.39</v>
      </c>
      <c r="F319" s="48">
        <f>+C319-D319-E319</f>
        <v>15274421.349999998</v>
      </c>
      <c r="G319" s="49">
        <f>+'part 2 totals'!C117-'part 2 totals'!D117</f>
        <v>407296.12</v>
      </c>
      <c r="H319" s="49">
        <f>+'part 2 totals'!E117-'part 2 totals'!F117</f>
        <v>11996.44</v>
      </c>
      <c r="I319" s="49">
        <f>+'part 2 totals'!G117-'part 2 totals'!H117</f>
        <v>1014182.5800000001</v>
      </c>
      <c r="J319" s="49">
        <f>+'part 2 totals'!I117-'part 2 totals'!J117</f>
        <v>0</v>
      </c>
      <c r="K319" s="49">
        <f>+'part 2 totals'!K117-'part 2 totals'!L117</f>
        <v>237088.54</v>
      </c>
      <c r="L319" s="49">
        <f>+'part 2 totals'!M117-'part 2 totals'!N117</f>
        <v>0</v>
      </c>
      <c r="M319" s="49">
        <f>+'part 2 totals'!O117-'part 2 totals'!P117</f>
        <v>1064275.13</v>
      </c>
      <c r="N319" s="49">
        <f>+'part 2 totals'!Q117-'part 2 totals'!R117+'part 2 totals'!S117-'part 2 totals'!T117</f>
        <v>0</v>
      </c>
      <c r="O319" s="49">
        <f>SUM(G319:N319)</f>
        <v>2734838.81</v>
      </c>
      <c r="P319" s="49">
        <f>+F319-O319</f>
        <v>12539582.539999997</v>
      </c>
      <c r="Q319" s="35">
        <v>1686</v>
      </c>
      <c r="R319" s="49">
        <f>SUM(P319/Q319)</f>
        <v>7437.474816132857</v>
      </c>
      <c r="S319" s="51">
        <v>185</v>
      </c>
      <c r="T319" s="35"/>
      <c r="U319" s="49">
        <f>SUM(R319*S319)</f>
        <v>1375932.8409845785</v>
      </c>
      <c r="V319" s="49">
        <f>SUM(M319+N319+P319)</f>
        <v>13603857.669999998</v>
      </c>
      <c r="W319" s="35"/>
    </row>
    <row r="320" spans="1:23" ht="12.75">
      <c r="A320" s="46" t="s">
        <v>400</v>
      </c>
      <c r="B320" s="47"/>
      <c r="C320" s="48"/>
      <c r="D320" s="48"/>
      <c r="E320" s="48"/>
      <c r="F320" s="48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35">
        <v>953</v>
      </c>
      <c r="R320" s="35"/>
      <c r="S320" s="51">
        <v>132</v>
      </c>
      <c r="T320" s="50">
        <f>SUM(S320/S319)</f>
        <v>0.7135135135135136</v>
      </c>
      <c r="U320" s="49">
        <f>SUM(S320*R319)</f>
        <v>981746.6757295371</v>
      </c>
      <c r="V320" s="49">
        <f>SUM(T320*V319)</f>
        <v>9706536.283459459</v>
      </c>
      <c r="W320" s="35" t="str">
        <f>IF(V320&gt;U320,"MET","NOT MET")</f>
        <v>MET</v>
      </c>
    </row>
    <row r="321" spans="1:23" ht="12.75">
      <c r="A321" s="46" t="s">
        <v>401</v>
      </c>
      <c r="B321" s="47"/>
      <c r="C321" s="48"/>
      <c r="D321" s="48"/>
      <c r="E321" s="48"/>
      <c r="F321" s="48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35">
        <v>733</v>
      </c>
      <c r="R321" s="35"/>
      <c r="S321" s="51">
        <v>53</v>
      </c>
      <c r="T321" s="50">
        <f>SUM(S321/S319)</f>
        <v>0.2864864864864865</v>
      </c>
      <c r="U321" s="49">
        <f>SUM(R319*S321)</f>
        <v>394186.16525504144</v>
      </c>
      <c r="V321" s="49">
        <f>SUM(T321*V319)</f>
        <v>3897321.38654054</v>
      </c>
      <c r="W321" s="35" t="str">
        <f>IF(V321&gt;U321,"MET","NOT MET")</f>
        <v>MET</v>
      </c>
    </row>
    <row r="322" spans="1:23" ht="12.75">
      <c r="A322" s="46">
        <v>5720</v>
      </c>
      <c r="B322" s="47" t="s">
        <v>145</v>
      </c>
      <c r="C322" s="48">
        <f>+'part 1'!B113</f>
        <v>32736472.56</v>
      </c>
      <c r="D322" s="48">
        <f>+'part 1'!E113</f>
        <v>1053236.15</v>
      </c>
      <c r="E322" s="48">
        <v>4842524.34</v>
      </c>
      <c r="F322" s="48">
        <f>+C322-D322-E322</f>
        <v>26840712.07</v>
      </c>
      <c r="G322" s="49">
        <f>+'part 2 totals'!C118-'part 2 totals'!D118</f>
        <v>794619.88</v>
      </c>
      <c r="H322" s="49">
        <f>+'part 2 totals'!E118-'part 2 totals'!F118</f>
        <v>24357.88</v>
      </c>
      <c r="I322" s="49">
        <f>+'part 2 totals'!G118-'part 2 totals'!H118</f>
        <v>1431775.52</v>
      </c>
      <c r="J322" s="49">
        <f>+'part 2 totals'!I118-'part 2 totals'!J118</f>
        <v>0</v>
      </c>
      <c r="K322" s="49">
        <f>+'part 2 totals'!K118-'part 2 totals'!L118</f>
        <v>240499.81</v>
      </c>
      <c r="L322" s="49">
        <f>+'part 2 totals'!M118-'part 2 totals'!N118</f>
        <v>0</v>
      </c>
      <c r="M322" s="49">
        <f>+'part 2 totals'!O118-'part 2 totals'!P118</f>
        <v>1395523.04</v>
      </c>
      <c r="N322" s="49">
        <f>+'part 2 totals'!Q118-'part 2 totals'!R118+'part 2 totals'!S118-'part 2 totals'!T118</f>
        <v>271</v>
      </c>
      <c r="O322" s="49">
        <f>SUM(G322:N322)</f>
        <v>3887047.1300000004</v>
      </c>
      <c r="P322" s="49">
        <f>+F322-O322</f>
        <v>22953664.94</v>
      </c>
      <c r="Q322" s="35">
        <v>2708</v>
      </c>
      <c r="R322" s="49">
        <f>SUM(P322/Q322)</f>
        <v>8476.242592319055</v>
      </c>
      <c r="S322" s="51">
        <v>233</v>
      </c>
      <c r="T322" s="35"/>
      <c r="U322" s="49">
        <f>SUM(R322*S322)</f>
        <v>1974964.5240103398</v>
      </c>
      <c r="V322" s="49">
        <f>SUM(M322+N322+P322)</f>
        <v>24349458.98</v>
      </c>
      <c r="W322" s="35"/>
    </row>
    <row r="323" spans="1:23" ht="12.75">
      <c r="A323" s="46" t="s">
        <v>400</v>
      </c>
      <c r="B323" s="47"/>
      <c r="C323" s="48"/>
      <c r="D323" s="48"/>
      <c r="E323" s="48"/>
      <c r="F323" s="48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35">
        <v>953</v>
      </c>
      <c r="R323" s="35"/>
      <c r="S323" s="51">
        <v>154</v>
      </c>
      <c r="T323" s="50">
        <f>SUM(S323/S322)</f>
        <v>0.6609442060085837</v>
      </c>
      <c r="U323" s="49">
        <f>SUM(S323*R322)</f>
        <v>1305341.3592171345</v>
      </c>
      <c r="V323" s="49">
        <f>SUM(T323*V322)</f>
        <v>16093633.83227468</v>
      </c>
      <c r="W323" s="35" t="str">
        <f>IF(V323&gt;U323,"MET","NOT MET")</f>
        <v>MET</v>
      </c>
    </row>
    <row r="324" spans="1:23" ht="12.75">
      <c r="A324" s="46" t="s">
        <v>401</v>
      </c>
      <c r="B324" s="47"/>
      <c r="C324" s="48"/>
      <c r="D324" s="48"/>
      <c r="E324" s="48"/>
      <c r="F324" s="48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35">
        <v>733</v>
      </c>
      <c r="R324" s="35"/>
      <c r="S324" s="51">
        <v>79</v>
      </c>
      <c r="T324" s="50">
        <f>SUM(S324/S322)</f>
        <v>0.33905579399141633</v>
      </c>
      <c r="U324" s="49">
        <f>SUM(R322*S324)</f>
        <v>669623.1647932053</v>
      </c>
      <c r="V324" s="49">
        <f>SUM(T324*V322)</f>
        <v>8255825.147725322</v>
      </c>
      <c r="W324" s="35" t="str">
        <f>IF(V324&gt;U324,"MET","NOT MET")</f>
        <v>MET</v>
      </c>
    </row>
    <row r="325" spans="1:23" ht="12.75">
      <c r="A325" s="46">
        <v>5800</v>
      </c>
      <c r="B325" s="47" t="s">
        <v>76</v>
      </c>
      <c r="C325" s="48">
        <f>+'part 1'!B114</f>
        <v>30014829.22</v>
      </c>
      <c r="D325" s="48">
        <f>+'part 1'!E114</f>
        <v>1526304.57</v>
      </c>
      <c r="E325" s="48">
        <v>2163135.87</v>
      </c>
      <c r="F325" s="48">
        <f>+C325-D325-E325</f>
        <v>26325388.779999997</v>
      </c>
      <c r="G325" s="49">
        <f>+'part 2 totals'!C119-'part 2 totals'!D119</f>
        <v>650784.04</v>
      </c>
      <c r="H325" s="49">
        <f>+'part 2 totals'!E119-'part 2 totals'!F119</f>
        <v>20578.73</v>
      </c>
      <c r="I325" s="49">
        <f>+'part 2 totals'!G119-'part 2 totals'!H119</f>
        <v>513073.99</v>
      </c>
      <c r="J325" s="49">
        <f>+'part 2 totals'!I119-'part 2 totals'!J119</f>
        <v>37176.2</v>
      </c>
      <c r="K325" s="49">
        <f>+'part 2 totals'!K119-'part 2 totals'!L119</f>
        <v>123588.56</v>
      </c>
      <c r="L325" s="49">
        <f>+'part 2 totals'!M119-'part 2 totals'!N119</f>
        <v>0</v>
      </c>
      <c r="M325" s="49">
        <f>+'part 2 totals'!O119-'part 2 totals'!P119</f>
        <v>2552084.49</v>
      </c>
      <c r="N325" s="49">
        <f>+'part 2 totals'!Q119-'part 2 totals'!R119+'part 2 totals'!S119-'part 2 totals'!T119</f>
        <v>807.96</v>
      </c>
      <c r="O325" s="49">
        <f>SUM(G325:N325)</f>
        <v>3898093.97</v>
      </c>
      <c r="P325" s="49">
        <f>+F325-O325</f>
        <v>22427294.81</v>
      </c>
      <c r="Q325" s="35">
        <v>3552</v>
      </c>
      <c r="R325" s="49">
        <f>SUM(P325/Q325)</f>
        <v>6313.990655968468</v>
      </c>
      <c r="S325" s="51">
        <v>508</v>
      </c>
      <c r="T325" s="35"/>
      <c r="U325" s="49">
        <f>SUM(R325*S325)</f>
        <v>3207507.253231982</v>
      </c>
      <c r="V325" s="49">
        <f>SUM(M325+N325+P325)</f>
        <v>24980187.259999998</v>
      </c>
      <c r="W325" s="35"/>
    </row>
    <row r="326" spans="1:23" ht="12.75">
      <c r="A326" s="46" t="s">
        <v>400</v>
      </c>
      <c r="B326" s="47"/>
      <c r="C326" s="48"/>
      <c r="D326" s="48"/>
      <c r="E326" s="48"/>
      <c r="F326" s="48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35">
        <v>2034</v>
      </c>
      <c r="R326" s="35"/>
      <c r="S326" s="51">
        <v>320</v>
      </c>
      <c r="T326" s="50">
        <f>SUM(S326/S325)</f>
        <v>0.6299212598425197</v>
      </c>
      <c r="U326" s="49">
        <f>SUM(S326*R325)</f>
        <v>2020477.0099099097</v>
      </c>
      <c r="V326" s="49">
        <f>SUM(T326*V325)</f>
        <v>15735551.029921258</v>
      </c>
      <c r="W326" s="35" t="str">
        <f>IF(V326&gt;U326,"MET","NOT MET")</f>
        <v>MET</v>
      </c>
    </row>
    <row r="327" spans="1:23" ht="12.75">
      <c r="A327" s="46" t="s">
        <v>401</v>
      </c>
      <c r="B327" s="47"/>
      <c r="C327" s="48"/>
      <c r="D327" s="48"/>
      <c r="E327" s="48"/>
      <c r="F327" s="48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35">
        <v>1518</v>
      </c>
      <c r="R327" s="35"/>
      <c r="S327" s="51">
        <v>188</v>
      </c>
      <c r="T327" s="50">
        <f>SUM(S327/S325)</f>
        <v>0.3700787401574803</v>
      </c>
      <c r="U327" s="49">
        <f>SUM(R325*S327)</f>
        <v>1187030.2433220719</v>
      </c>
      <c r="V327" s="49">
        <f>SUM(T327*V325)</f>
        <v>9244636.23007874</v>
      </c>
      <c r="W327" s="35" t="str">
        <f>IF(V327&gt;U327,"MET","NOT MET")</f>
        <v>MET</v>
      </c>
    </row>
    <row r="328" spans="1:23" ht="12.75">
      <c r="A328" s="46">
        <v>5820</v>
      </c>
      <c r="B328" s="47" t="s">
        <v>146</v>
      </c>
      <c r="C328" s="48">
        <f>+'part 1'!B115</f>
        <v>19646943.07</v>
      </c>
      <c r="D328" s="48">
        <f>+'part 1'!E115</f>
        <v>412581.64</v>
      </c>
      <c r="E328" s="48">
        <v>788644.54</v>
      </c>
      <c r="F328" s="48">
        <f>+C328-D328-E328</f>
        <v>18445716.89</v>
      </c>
      <c r="G328" s="49">
        <f>+'part 2 totals'!C120-'part 2 totals'!D120</f>
        <v>610008.15</v>
      </c>
      <c r="H328" s="49">
        <f>+'part 2 totals'!E120-'part 2 totals'!F120</f>
        <v>14646.08</v>
      </c>
      <c r="I328" s="49">
        <f>+'part 2 totals'!G120-'part 2 totals'!H120</f>
        <v>366606.39</v>
      </c>
      <c r="J328" s="49">
        <f>+'part 2 totals'!I120-'part 2 totals'!J120</f>
        <v>25283.43</v>
      </c>
      <c r="K328" s="49">
        <f>+'part 2 totals'!K120-'part 2 totals'!L120</f>
        <v>109479.13</v>
      </c>
      <c r="L328" s="49">
        <f>+'part 2 totals'!M120-'part 2 totals'!N120</f>
        <v>0</v>
      </c>
      <c r="M328" s="49">
        <f>+'part 2 totals'!O120-'part 2 totals'!P120</f>
        <v>1152490.43</v>
      </c>
      <c r="N328" s="49">
        <f>+'part 2 totals'!Q120-'part 2 totals'!R120+'part 2 totals'!S120-'part 2 totals'!T120</f>
        <v>0</v>
      </c>
      <c r="O328" s="49">
        <f>SUM(G328:N328)</f>
        <v>2278513.6100000003</v>
      </c>
      <c r="P328" s="49">
        <f>+F328-O328</f>
        <v>16167203.280000001</v>
      </c>
      <c r="Q328" s="35">
        <v>2271</v>
      </c>
      <c r="R328" s="49">
        <f>SUM(P328/Q328)</f>
        <v>7118.979867899604</v>
      </c>
      <c r="S328" s="51">
        <v>250</v>
      </c>
      <c r="T328" s="35"/>
      <c r="U328" s="49">
        <f>SUM(R328*S328)</f>
        <v>1779744.966974901</v>
      </c>
      <c r="V328" s="49">
        <f>SUM(M328+N328+P328)</f>
        <v>17319693.71</v>
      </c>
      <c r="W328" s="35"/>
    </row>
    <row r="329" spans="1:23" ht="12.75">
      <c r="A329" s="46" t="s">
        <v>400</v>
      </c>
      <c r="B329" s="47"/>
      <c r="C329" s="48"/>
      <c r="D329" s="48"/>
      <c r="E329" s="48"/>
      <c r="F329" s="48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35">
        <v>1280</v>
      </c>
      <c r="R329" s="35"/>
      <c r="S329" s="51">
        <v>174</v>
      </c>
      <c r="T329" s="50">
        <f>SUM(S329/S328)</f>
        <v>0.696</v>
      </c>
      <c r="U329" s="49">
        <f>SUM(S329*R328)</f>
        <v>1238702.4970145312</v>
      </c>
      <c r="V329" s="49">
        <f>SUM(T329*V328)</f>
        <v>12054506.82216</v>
      </c>
      <c r="W329" s="35" t="str">
        <f>IF(V329&gt;U329,"MET","NOT MET")</f>
        <v>MET</v>
      </c>
    </row>
    <row r="330" spans="1:23" ht="12.75">
      <c r="A330" s="46" t="s">
        <v>401</v>
      </c>
      <c r="B330" s="47"/>
      <c r="C330" s="48"/>
      <c r="D330" s="48"/>
      <c r="E330" s="48"/>
      <c r="F330" s="48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35">
        <v>991</v>
      </c>
      <c r="R330" s="35"/>
      <c r="S330" s="51">
        <v>76</v>
      </c>
      <c r="T330" s="50">
        <f>SUM(S330/S328)</f>
        <v>0.304</v>
      </c>
      <c r="U330" s="49">
        <f>SUM(R328*S330)</f>
        <v>541042.4699603699</v>
      </c>
      <c r="V330" s="49">
        <f>SUM(T330*V328)</f>
        <v>5265186.88784</v>
      </c>
      <c r="W330" s="35" t="str">
        <f>IF(V330&gt;U330,"MET","NOT MET")</f>
        <v>MET</v>
      </c>
    </row>
    <row r="331" spans="1:23" ht="12.75">
      <c r="A331" s="46">
        <v>5900</v>
      </c>
      <c r="B331" s="47" t="s">
        <v>77</v>
      </c>
      <c r="C331" s="48">
        <f>+'part 1'!B116</f>
        <v>21641800.4</v>
      </c>
      <c r="D331" s="48">
        <f>+'part 1'!E116</f>
        <v>245540.89</v>
      </c>
      <c r="E331" s="48">
        <v>853171.61</v>
      </c>
      <c r="F331" s="48">
        <f>+C331-D331-E331</f>
        <v>20543087.9</v>
      </c>
      <c r="G331" s="49">
        <f>+'part 2 totals'!C121-'part 2 totals'!D121</f>
        <v>697480.7200000001</v>
      </c>
      <c r="H331" s="49">
        <f>+'part 2 totals'!E121-'part 2 totals'!F121</f>
        <v>21589.87</v>
      </c>
      <c r="I331" s="49">
        <f>+'part 2 totals'!G121-'part 2 totals'!H121</f>
        <v>489009.17</v>
      </c>
      <c r="J331" s="49">
        <f>+'part 2 totals'!I121-'part 2 totals'!J121</f>
        <v>0</v>
      </c>
      <c r="K331" s="49">
        <f>+'part 2 totals'!K121-'part 2 totals'!L121</f>
        <v>194963.54</v>
      </c>
      <c r="L331" s="49">
        <f>+'part 2 totals'!M121-'part 2 totals'!N121</f>
        <v>0</v>
      </c>
      <c r="M331" s="49">
        <f>+'part 2 totals'!O121-'part 2 totals'!P121</f>
        <v>1881862.81</v>
      </c>
      <c r="N331" s="49">
        <f>+'part 2 totals'!Q121-'part 2 totals'!R121+'part 2 totals'!S121-'part 2 totals'!T121</f>
        <v>0</v>
      </c>
      <c r="O331" s="49">
        <f>SUM(G331:N331)</f>
        <v>3284906.1100000003</v>
      </c>
      <c r="P331" s="49">
        <f>+F331-O331</f>
        <v>17258181.79</v>
      </c>
      <c r="Q331" s="35">
        <v>2333</v>
      </c>
      <c r="R331" s="49">
        <f>SUM(P331/Q331)</f>
        <v>7397.420398628376</v>
      </c>
      <c r="S331" s="51">
        <v>473</v>
      </c>
      <c r="T331" s="35"/>
      <c r="U331" s="49">
        <f>SUM(R331*S331)</f>
        <v>3498979.8485512217</v>
      </c>
      <c r="V331" s="49">
        <f>SUM(M331+N331+P331)</f>
        <v>19140044.599999998</v>
      </c>
      <c r="W331" s="35"/>
    </row>
    <row r="332" spans="1:23" ht="12.75">
      <c r="A332" s="46" t="s">
        <v>400</v>
      </c>
      <c r="B332" s="47"/>
      <c r="C332" s="48"/>
      <c r="D332" s="48"/>
      <c r="E332" s="48"/>
      <c r="F332" s="48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35">
        <v>1362</v>
      </c>
      <c r="R332" s="35"/>
      <c r="S332" s="51">
        <v>335</v>
      </c>
      <c r="T332" s="50">
        <f>SUM(S332/S331)</f>
        <v>0.7082452431289641</v>
      </c>
      <c r="U332" s="49">
        <f>SUM(S332*R331)</f>
        <v>2478135.8335405057</v>
      </c>
      <c r="V332" s="49">
        <f>SUM(T332*V331)</f>
        <v>13555845.541226214</v>
      </c>
      <c r="W332" s="35" t="str">
        <f>IF(V332&gt;U332,"MET","NOT MET")</f>
        <v>MET</v>
      </c>
    </row>
    <row r="333" spans="1:23" ht="12.75">
      <c r="A333" s="46" t="s">
        <v>401</v>
      </c>
      <c r="B333" s="47"/>
      <c r="C333" s="48"/>
      <c r="D333" s="48"/>
      <c r="E333" s="48"/>
      <c r="F333" s="48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35">
        <v>971</v>
      </c>
      <c r="R333" s="35"/>
      <c r="S333" s="51">
        <v>138</v>
      </c>
      <c r="T333" s="50">
        <f>SUM(S333/S331)</f>
        <v>0.2917547568710359</v>
      </c>
      <c r="U333" s="49">
        <f>SUM(R331*S333)</f>
        <v>1020844.0150107158</v>
      </c>
      <c r="V333" s="49">
        <f>SUM(T333*V331)</f>
        <v>5584199.058773783</v>
      </c>
      <c r="W333" s="35" t="str">
        <f>IF(V333&gt;U333,"MET","NOT MET")</f>
        <v>MET</v>
      </c>
    </row>
    <row r="334" spans="1:23" ht="12.75">
      <c r="A334" s="46">
        <v>5920</v>
      </c>
      <c r="B334" s="47" t="s">
        <v>78</v>
      </c>
      <c r="C334" s="48">
        <f>+'part 1'!B117</f>
        <v>9367824.25</v>
      </c>
      <c r="D334" s="48">
        <f>+'part 1'!E117</f>
        <v>181987.5</v>
      </c>
      <c r="E334" s="48">
        <v>1341425.14</v>
      </c>
      <c r="F334" s="48">
        <f>+C334-D334-E334</f>
        <v>7844411.61</v>
      </c>
      <c r="G334" s="49">
        <f>+'part 2 totals'!C122-'part 2 totals'!D122</f>
        <v>246417.5</v>
      </c>
      <c r="H334" s="49">
        <f>+'part 2 totals'!E122-'part 2 totals'!F122</f>
        <v>9936.81</v>
      </c>
      <c r="I334" s="49">
        <f>+'part 2 totals'!G122-'part 2 totals'!H122</f>
        <v>375918.98</v>
      </c>
      <c r="J334" s="49">
        <f>+'part 2 totals'!I122-'part 2 totals'!J122</f>
        <v>0</v>
      </c>
      <c r="K334" s="49">
        <f>+'part 2 totals'!K122-'part 2 totals'!L122</f>
        <v>75938.78</v>
      </c>
      <c r="L334" s="49">
        <f>+'part 2 totals'!M122-'part 2 totals'!N122</f>
        <v>0</v>
      </c>
      <c r="M334" s="49">
        <f>+'part 2 totals'!O122-'part 2 totals'!P122</f>
        <v>521444.37</v>
      </c>
      <c r="N334" s="49">
        <f>+'part 2 totals'!Q122-'part 2 totals'!R122+'part 2 totals'!S122-'part 2 totals'!T122</f>
        <v>0</v>
      </c>
      <c r="O334" s="49">
        <f>SUM(G334:N334)</f>
        <v>1229656.44</v>
      </c>
      <c r="P334" s="49">
        <f>+F334-O334</f>
        <v>6614755.17</v>
      </c>
      <c r="Q334" s="35">
        <v>829</v>
      </c>
      <c r="R334" s="49">
        <f>SUM(P334/Q334)</f>
        <v>7979.198033775633</v>
      </c>
      <c r="S334" s="51">
        <v>91</v>
      </c>
      <c r="T334" s="35"/>
      <c r="U334" s="49">
        <f>SUM(R334*S334)</f>
        <v>726107.0210735826</v>
      </c>
      <c r="V334" s="49">
        <f>SUM(M334+N334+P334)</f>
        <v>7136199.54</v>
      </c>
      <c r="W334" s="35"/>
    </row>
    <row r="335" spans="1:23" ht="12.75">
      <c r="A335" s="46" t="s">
        <v>400</v>
      </c>
      <c r="B335" s="47"/>
      <c r="C335" s="48"/>
      <c r="D335" s="48"/>
      <c r="E335" s="48"/>
      <c r="F335" s="48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35">
        <v>466</v>
      </c>
      <c r="R335" s="35"/>
      <c r="S335" s="51">
        <v>67</v>
      </c>
      <c r="T335" s="50">
        <f>SUM(S335/S334)</f>
        <v>0.7362637362637363</v>
      </c>
      <c r="U335" s="49">
        <f>SUM(S335*R334)</f>
        <v>534606.2682629675</v>
      </c>
      <c r="V335" s="49">
        <f>SUM(T335*V334)</f>
        <v>5254124.936043956</v>
      </c>
      <c r="W335" s="35" t="str">
        <f>IF(V335&gt;U335,"MET","NOT MET")</f>
        <v>MET</v>
      </c>
    </row>
    <row r="336" spans="1:23" ht="12.75">
      <c r="A336" s="46" t="s">
        <v>401</v>
      </c>
      <c r="B336" s="47"/>
      <c r="C336" s="48"/>
      <c r="D336" s="48"/>
      <c r="E336" s="48"/>
      <c r="F336" s="48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35">
        <v>363</v>
      </c>
      <c r="R336" s="35"/>
      <c r="S336" s="51">
        <v>24</v>
      </c>
      <c r="T336" s="50">
        <f>SUM(S336/S334)</f>
        <v>0.26373626373626374</v>
      </c>
      <c r="U336" s="49">
        <f>SUM(R334*S336)</f>
        <v>191500.7528106152</v>
      </c>
      <c r="V336" s="49">
        <f>SUM(T336*V334)</f>
        <v>1882074.603956044</v>
      </c>
      <c r="W336" s="35" t="str">
        <f>IF(V336&gt;U336,"MET","NOT MET")</f>
        <v>MET</v>
      </c>
    </row>
    <row r="337" spans="1:23" ht="12.75">
      <c r="A337" s="46">
        <v>5921</v>
      </c>
      <c r="B337" s="47" t="s">
        <v>147</v>
      </c>
      <c r="C337" s="48">
        <f>+'part 1'!B118</f>
        <v>12096052.98</v>
      </c>
      <c r="D337" s="48">
        <f>+'part 1'!E118</f>
        <v>721332.34</v>
      </c>
      <c r="E337" s="48">
        <v>760598.45</v>
      </c>
      <c r="F337" s="48">
        <f>+C337-D337-E337</f>
        <v>10614122.190000001</v>
      </c>
      <c r="G337" s="49">
        <f>+'part 2 totals'!C123-'part 2 totals'!D123</f>
        <v>239371.31999999998</v>
      </c>
      <c r="H337" s="49">
        <f>+'part 2 totals'!E123-'part 2 totals'!F123</f>
        <v>16550.71</v>
      </c>
      <c r="I337" s="49">
        <f>+'part 2 totals'!G123-'part 2 totals'!H123</f>
        <v>262942.00999999995</v>
      </c>
      <c r="J337" s="49">
        <f>+'part 2 totals'!I123-'part 2 totals'!J123</f>
        <v>0</v>
      </c>
      <c r="K337" s="49">
        <f>+'part 2 totals'!K123-'part 2 totals'!L123</f>
        <v>46108.26</v>
      </c>
      <c r="L337" s="49">
        <f>+'part 2 totals'!M123-'part 2 totals'!N123</f>
        <v>0</v>
      </c>
      <c r="M337" s="49">
        <f>+'part 2 totals'!O123-'part 2 totals'!P123</f>
        <v>796716.78</v>
      </c>
      <c r="N337" s="49">
        <f>+'part 2 totals'!Q123-'part 2 totals'!R123+'part 2 totals'!S123-'part 2 totals'!T123</f>
        <v>0</v>
      </c>
      <c r="O337" s="49">
        <f>SUM(G337:N337)</f>
        <v>1361689.08</v>
      </c>
      <c r="P337" s="49">
        <f>+F337-O337</f>
        <v>9252433.110000001</v>
      </c>
      <c r="Q337" s="35">
        <v>1356</v>
      </c>
      <c r="R337" s="49">
        <f>SUM(P337/Q337)</f>
        <v>6823.32825221239</v>
      </c>
      <c r="S337" s="51">
        <v>166</v>
      </c>
      <c r="T337" s="35"/>
      <c r="U337" s="49">
        <f>SUM(R337*S337)</f>
        <v>1132672.4898672567</v>
      </c>
      <c r="V337" s="49">
        <f>SUM(M337+N337+P337)</f>
        <v>10049149.89</v>
      </c>
      <c r="W337" s="35"/>
    </row>
    <row r="338" spans="1:23" ht="12.75">
      <c r="A338" s="46" t="s">
        <v>400</v>
      </c>
      <c r="B338" s="47"/>
      <c r="C338" s="48"/>
      <c r="D338" s="48"/>
      <c r="E338" s="48"/>
      <c r="F338" s="48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35">
        <v>765</v>
      </c>
      <c r="R338" s="35"/>
      <c r="S338" s="51">
        <v>94</v>
      </c>
      <c r="T338" s="50">
        <f>SUM(S338/S337)</f>
        <v>0.5662650602409639</v>
      </c>
      <c r="U338" s="49">
        <f>SUM(S338*R337)</f>
        <v>641392.8557079646</v>
      </c>
      <c r="V338" s="49">
        <f>SUM(T338*V337)</f>
        <v>5690482.467831326</v>
      </c>
      <c r="W338" s="35" t="str">
        <f>IF(V338&gt;U338,"MET","NOT MET")</f>
        <v>MET</v>
      </c>
    </row>
    <row r="339" spans="1:23" ht="12.75">
      <c r="A339" s="46" t="s">
        <v>401</v>
      </c>
      <c r="B339" s="47"/>
      <c r="C339" s="48"/>
      <c r="D339" s="48"/>
      <c r="E339" s="48"/>
      <c r="F339" s="48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35">
        <v>591</v>
      </c>
      <c r="R339" s="35"/>
      <c r="S339" s="51">
        <v>72</v>
      </c>
      <c r="T339" s="50">
        <f>SUM(S339/S337)</f>
        <v>0.43373493975903615</v>
      </c>
      <c r="U339" s="49">
        <f>SUM(R337*S339)</f>
        <v>491279.6341592921</v>
      </c>
      <c r="V339" s="49">
        <f>SUM(T339*V337)</f>
        <v>4358667.422168675</v>
      </c>
      <c r="W339" s="35" t="str">
        <f>IF(V339&gt;U339,"MET","NOT MET")</f>
        <v>MET</v>
      </c>
    </row>
    <row r="340" spans="1:23" ht="12.75">
      <c r="A340" s="46">
        <v>6000</v>
      </c>
      <c r="B340" s="47" t="s">
        <v>79</v>
      </c>
      <c r="C340" s="48">
        <f>+'part 1'!B119</f>
        <v>14048306.91</v>
      </c>
      <c r="D340" s="48">
        <f>+'part 1'!E119</f>
        <v>456186.15</v>
      </c>
      <c r="E340" s="48">
        <v>1854183.7</v>
      </c>
      <c r="F340" s="48">
        <f>+C340-D340-E340</f>
        <v>11737937.06</v>
      </c>
      <c r="G340" s="49">
        <f>+'part 2 totals'!C124-'part 2 totals'!D124</f>
        <v>351565.98</v>
      </c>
      <c r="H340" s="49">
        <f>+'part 2 totals'!E124-'part 2 totals'!F124</f>
        <v>15526.349999999999</v>
      </c>
      <c r="I340" s="49">
        <f>+'part 2 totals'!G124-'part 2 totals'!H124</f>
        <v>923266.29</v>
      </c>
      <c r="J340" s="49">
        <f>+'part 2 totals'!I124-'part 2 totals'!J124</f>
        <v>0</v>
      </c>
      <c r="K340" s="49">
        <f>+'part 2 totals'!K124-'part 2 totals'!L124</f>
        <v>270662.01</v>
      </c>
      <c r="L340" s="49">
        <f>+'part 2 totals'!M124-'part 2 totals'!N124</f>
        <v>813.2</v>
      </c>
      <c r="M340" s="49">
        <f>+'part 2 totals'!O124-'part 2 totals'!P124</f>
        <v>757690.46</v>
      </c>
      <c r="N340" s="49">
        <f>+'part 2 totals'!Q124-'part 2 totals'!R124+'part 2 totals'!S124-'part 2 totals'!T124</f>
        <v>0</v>
      </c>
      <c r="O340" s="49">
        <f>SUM(G340:N340)</f>
        <v>2319524.29</v>
      </c>
      <c r="P340" s="49">
        <f>+F340-O340</f>
        <v>9418412.77</v>
      </c>
      <c r="Q340" s="35">
        <v>1125</v>
      </c>
      <c r="R340" s="49">
        <f>SUM(P340/Q340)</f>
        <v>8371.922462222221</v>
      </c>
      <c r="S340" s="51">
        <v>147</v>
      </c>
      <c r="T340" s="35"/>
      <c r="U340" s="49">
        <f>SUM(R340*S340)</f>
        <v>1230672.6019466664</v>
      </c>
      <c r="V340" s="49">
        <f>SUM(M340+N340+P340)</f>
        <v>10176103.23</v>
      </c>
      <c r="W340" s="35"/>
    </row>
    <row r="341" spans="1:23" ht="12.75">
      <c r="A341" s="46" t="s">
        <v>400</v>
      </c>
      <c r="B341" s="47"/>
      <c r="C341" s="48"/>
      <c r="D341" s="48"/>
      <c r="E341" s="48"/>
      <c r="F341" s="48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35">
        <v>580</v>
      </c>
      <c r="R341" s="35"/>
      <c r="S341" s="51">
        <v>83</v>
      </c>
      <c r="T341" s="50">
        <f>SUM(S341/S340)</f>
        <v>0.564625850340136</v>
      </c>
      <c r="U341" s="49">
        <f>SUM(S341*R340)</f>
        <v>694869.5643644443</v>
      </c>
      <c r="V341" s="49">
        <f>SUM(T341*V340)</f>
        <v>5745690.939387755</v>
      </c>
      <c r="W341" s="35" t="str">
        <f>IF(V341&gt;U341,"MET","NOT MET")</f>
        <v>MET</v>
      </c>
    </row>
    <row r="342" spans="1:23" ht="12.75">
      <c r="A342" s="46" t="s">
        <v>401</v>
      </c>
      <c r="B342" s="47"/>
      <c r="C342" s="48"/>
      <c r="D342" s="48"/>
      <c r="E342" s="48"/>
      <c r="F342" s="48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35">
        <v>545</v>
      </c>
      <c r="R342" s="35"/>
      <c r="S342" s="51">
        <v>64</v>
      </c>
      <c r="T342" s="50">
        <f>SUM(S342/S340)</f>
        <v>0.43537414965986393</v>
      </c>
      <c r="U342" s="49">
        <f>SUM(R340*S342)</f>
        <v>535803.0375822221</v>
      </c>
      <c r="V342" s="49">
        <f>SUM(T342*V340)</f>
        <v>4430412.290612245</v>
      </c>
      <c r="W342" s="35" t="str">
        <f>IF(V342&gt;U342,"MET","NOT MET")</f>
        <v>MET</v>
      </c>
    </row>
    <row r="343" spans="1:23" ht="12.75">
      <c r="A343" s="46">
        <v>6100</v>
      </c>
      <c r="B343" s="47" t="s">
        <v>80</v>
      </c>
      <c r="C343" s="48">
        <f>+'part 1'!B120</f>
        <v>195035152.6</v>
      </c>
      <c r="D343" s="48">
        <f>+'part 1'!E120</f>
        <v>3655366.79</v>
      </c>
      <c r="E343" s="48">
        <v>31574146.59</v>
      </c>
      <c r="F343" s="48">
        <f>+C343-D343-E343</f>
        <v>159805639.22</v>
      </c>
      <c r="G343" s="49">
        <f>+'part 2 totals'!C125-'part 2 totals'!D125</f>
        <v>3184198.27</v>
      </c>
      <c r="H343" s="49">
        <f>+'part 2 totals'!E125-'part 2 totals'!F125</f>
        <v>88084</v>
      </c>
      <c r="I343" s="49">
        <f>+'part 2 totals'!G125-'part 2 totals'!H125</f>
        <v>2570043.19</v>
      </c>
      <c r="J343" s="49">
        <f>+'part 2 totals'!I125-'part 2 totals'!J125</f>
        <v>71617.6</v>
      </c>
      <c r="K343" s="49">
        <f>+'part 2 totals'!K125-'part 2 totals'!L125</f>
        <v>821066.44</v>
      </c>
      <c r="L343" s="49">
        <f>+'part 2 totals'!M125-'part 2 totals'!N125</f>
        <v>0</v>
      </c>
      <c r="M343" s="49">
        <f>+'part 2 totals'!O125-'part 2 totals'!P125</f>
        <v>8941112.58</v>
      </c>
      <c r="N343" s="49">
        <f>+'part 2 totals'!Q125-'part 2 totals'!R125+'part 2 totals'!S125-'part 2 totals'!T125</f>
        <v>0</v>
      </c>
      <c r="O343" s="49">
        <f>SUM(G343:N343)</f>
        <v>15676122.08</v>
      </c>
      <c r="P343" s="49">
        <f>+F343-O343</f>
        <v>144129517.14</v>
      </c>
      <c r="Q343" s="35">
        <v>19168</v>
      </c>
      <c r="R343" s="49">
        <f>SUM(P343/Q343)</f>
        <v>7519.277814065108</v>
      </c>
      <c r="S343" s="51">
        <v>2136</v>
      </c>
      <c r="T343" s="35"/>
      <c r="U343" s="49">
        <f>SUM(R343*S343)</f>
        <v>16061177.41084307</v>
      </c>
      <c r="V343" s="49">
        <f>SUM(M343+N343+P343)</f>
        <v>153070629.72</v>
      </c>
      <c r="W343" s="35"/>
    </row>
    <row r="344" spans="1:23" ht="12.75">
      <c r="A344" s="46" t="s">
        <v>400</v>
      </c>
      <c r="B344" s="47"/>
      <c r="C344" s="48"/>
      <c r="D344" s="48"/>
      <c r="E344" s="48"/>
      <c r="F344" s="48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35">
        <v>10546</v>
      </c>
      <c r="R344" s="35"/>
      <c r="S344" s="51">
        <v>1538</v>
      </c>
      <c r="T344" s="50">
        <f>SUM(S344/S343)</f>
        <v>0.7200374531835206</v>
      </c>
      <c r="U344" s="49">
        <f>SUM(S344*R343)</f>
        <v>11564649.278032137</v>
      </c>
      <c r="V344" s="49">
        <f>SUM(T344*V343)</f>
        <v>110216586.38078652</v>
      </c>
      <c r="W344" s="35" t="str">
        <f>IF(V344&gt;U344,"MET","NOT MET")</f>
        <v>MET</v>
      </c>
    </row>
    <row r="345" spans="1:23" ht="12.75">
      <c r="A345" s="46" t="s">
        <v>401</v>
      </c>
      <c r="B345" s="47"/>
      <c r="C345" s="48"/>
      <c r="D345" s="48"/>
      <c r="E345" s="48"/>
      <c r="F345" s="48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35">
        <v>8622</v>
      </c>
      <c r="R345" s="35"/>
      <c r="S345" s="51">
        <v>598</v>
      </c>
      <c r="T345" s="50">
        <f>SUM(S345/S343)</f>
        <v>0.2799625468164794</v>
      </c>
      <c r="U345" s="49">
        <f>SUM(R343*S345)</f>
        <v>4496528.132810934</v>
      </c>
      <c r="V345" s="49">
        <f>SUM(T345*V343)</f>
        <v>42854043.33921348</v>
      </c>
      <c r="W345" s="35" t="str">
        <f>IF(V345&gt;U345,"MET","NOT MET")</f>
        <v>MET</v>
      </c>
    </row>
    <row r="346" spans="1:23" ht="12.75">
      <c r="A346" s="46">
        <v>6120</v>
      </c>
      <c r="B346" s="47" t="s">
        <v>148</v>
      </c>
      <c r="C346" s="48">
        <f>+'part 1'!B121</f>
        <v>42497387.08</v>
      </c>
      <c r="D346" s="48">
        <f>+'part 1'!E121</f>
        <v>839506.1</v>
      </c>
      <c r="E346" s="48">
        <v>8256437.98</v>
      </c>
      <c r="F346" s="48">
        <f>+C346-D346-E346</f>
        <v>33401442.999999996</v>
      </c>
      <c r="G346" s="49">
        <f>+'part 2 totals'!C126-'part 2 totals'!D126</f>
        <v>879162.4</v>
      </c>
      <c r="H346" s="49">
        <f>+'part 2 totals'!E126-'part 2 totals'!F126</f>
        <v>28647.8</v>
      </c>
      <c r="I346" s="49">
        <f>+'part 2 totals'!G126-'part 2 totals'!H126</f>
        <v>867481.57</v>
      </c>
      <c r="J346" s="49">
        <f>+'part 2 totals'!I126-'part 2 totals'!J126</f>
        <v>24562.48</v>
      </c>
      <c r="K346" s="49">
        <f>+'part 2 totals'!K126-'part 2 totals'!L126</f>
        <v>178181.01</v>
      </c>
      <c r="L346" s="49">
        <f>+'part 2 totals'!M126-'part 2 totals'!N126</f>
        <v>0</v>
      </c>
      <c r="M346" s="49">
        <f>+'part 2 totals'!O126-'part 2 totals'!P126</f>
        <v>2314902.38</v>
      </c>
      <c r="N346" s="49">
        <f>+'part 2 totals'!Q126-'part 2 totals'!R126+'part 2 totals'!S126-'part 2 totals'!T126</f>
        <v>13362.58</v>
      </c>
      <c r="O346" s="49">
        <f>SUM(G346:N346)</f>
        <v>4306300.22</v>
      </c>
      <c r="P346" s="49">
        <f>+F346-O346</f>
        <v>29095142.779999997</v>
      </c>
      <c r="Q346" s="35">
        <v>4139</v>
      </c>
      <c r="R346" s="49">
        <f>SUM(P346/Q346)</f>
        <v>7029.5102150277835</v>
      </c>
      <c r="S346" s="51">
        <v>525</v>
      </c>
      <c r="T346" s="35"/>
      <c r="U346" s="49">
        <f>SUM(R346*S346)</f>
        <v>3690492.8628895865</v>
      </c>
      <c r="V346" s="49">
        <f>SUM(M346+N346+P346)</f>
        <v>31423407.74</v>
      </c>
      <c r="W346" s="35"/>
    </row>
    <row r="347" spans="1:23" ht="12.75">
      <c r="A347" s="46" t="s">
        <v>400</v>
      </c>
      <c r="B347" s="47"/>
      <c r="C347" s="48"/>
      <c r="D347" s="48"/>
      <c r="E347" s="48"/>
      <c r="F347" s="48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35">
        <v>2338</v>
      </c>
      <c r="R347" s="35"/>
      <c r="S347" s="51">
        <v>354</v>
      </c>
      <c r="T347" s="50">
        <f>SUM(S347/S346)</f>
        <v>0.6742857142857143</v>
      </c>
      <c r="U347" s="49">
        <f>SUM(S347*R346)</f>
        <v>2488446.6161198355</v>
      </c>
      <c r="V347" s="49">
        <f>SUM(T347*V346)</f>
        <v>21188354.93325714</v>
      </c>
      <c r="W347" s="35" t="str">
        <f>IF(V347&gt;U347,"MET","NOT MET")</f>
        <v>MET</v>
      </c>
    </row>
    <row r="348" spans="1:23" ht="12.75">
      <c r="A348" s="46" t="s">
        <v>401</v>
      </c>
      <c r="B348" s="47"/>
      <c r="C348" s="48"/>
      <c r="D348" s="48"/>
      <c r="E348" s="48"/>
      <c r="F348" s="48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35">
        <v>1801</v>
      </c>
      <c r="R348" s="35"/>
      <c r="S348" s="51">
        <v>171</v>
      </c>
      <c r="T348" s="50">
        <f>SUM(S348/S346)</f>
        <v>0.32571428571428573</v>
      </c>
      <c r="U348" s="49">
        <f>SUM(R346*S348)</f>
        <v>1202046.246769751</v>
      </c>
      <c r="V348" s="49">
        <f>SUM(T348*V346)</f>
        <v>10235052.806742858</v>
      </c>
      <c r="W348" s="35" t="str">
        <f>IF(V348&gt;U348,"MET","NOT MET")</f>
        <v>MET</v>
      </c>
    </row>
    <row r="349" spans="1:23" ht="12.75">
      <c r="A349" s="46">
        <v>6200</v>
      </c>
      <c r="B349" s="47" t="s">
        <v>81</v>
      </c>
      <c r="C349" s="48">
        <f>+'part 1'!B122</f>
        <v>35555830.98</v>
      </c>
      <c r="D349" s="48">
        <f>+'part 1'!E122</f>
        <v>1578790.09</v>
      </c>
      <c r="E349" s="48">
        <v>4254125.1</v>
      </c>
      <c r="F349" s="48">
        <f>+C349-D349-E349</f>
        <v>29722915.78999999</v>
      </c>
      <c r="G349" s="49">
        <f>+'part 2 totals'!C127-'part 2 totals'!D127</f>
        <v>833119.1900000001</v>
      </c>
      <c r="H349" s="49">
        <f>+'part 2 totals'!E127-'part 2 totals'!F127</f>
        <v>24657.69</v>
      </c>
      <c r="I349" s="49">
        <f>+'part 2 totals'!G127-'part 2 totals'!H127</f>
        <v>1124003.3399999999</v>
      </c>
      <c r="J349" s="49">
        <f>+'part 2 totals'!I127-'part 2 totals'!J127</f>
        <v>6945.6</v>
      </c>
      <c r="K349" s="49">
        <f>+'part 2 totals'!K127-'part 2 totals'!L127</f>
        <v>308119</v>
      </c>
      <c r="L349" s="49">
        <f>+'part 2 totals'!M127-'part 2 totals'!N127</f>
        <v>0</v>
      </c>
      <c r="M349" s="49">
        <f>+'part 2 totals'!O127-'part 2 totals'!P127</f>
        <v>2311386.32</v>
      </c>
      <c r="N349" s="49">
        <f>+'part 2 totals'!Q127-'part 2 totals'!R127+'part 2 totals'!S127-'part 2 totals'!T127</f>
        <v>31590.33</v>
      </c>
      <c r="O349" s="49">
        <f>SUM(G349:N349)</f>
        <v>4639821.47</v>
      </c>
      <c r="P349" s="49">
        <f>+F349-O349</f>
        <v>25083094.319999993</v>
      </c>
      <c r="Q349" s="35">
        <v>4046</v>
      </c>
      <c r="R349" s="49">
        <f>SUM(P349/Q349)</f>
        <v>6199.47956500247</v>
      </c>
      <c r="S349" s="51">
        <v>547</v>
      </c>
      <c r="T349" s="35"/>
      <c r="U349" s="49">
        <f>SUM(R349*S349)</f>
        <v>3391115.3220563508</v>
      </c>
      <c r="V349" s="49">
        <f>SUM(M349+N349+P349)</f>
        <v>27426070.96999999</v>
      </c>
      <c r="W349" s="35"/>
    </row>
    <row r="350" spans="1:23" ht="12.75">
      <c r="A350" s="46" t="s">
        <v>400</v>
      </c>
      <c r="B350" s="47"/>
      <c r="C350" s="48"/>
      <c r="D350" s="48"/>
      <c r="E350" s="48"/>
      <c r="F350" s="48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35">
        <v>2427</v>
      </c>
      <c r="R350" s="35"/>
      <c r="S350" s="51">
        <v>371</v>
      </c>
      <c r="T350" s="50">
        <f>SUM(S350/S349)</f>
        <v>0.6782449725776966</v>
      </c>
      <c r="U350" s="49">
        <f>SUM(S350*R349)</f>
        <v>2300006.9186159163</v>
      </c>
      <c r="V350" s="49">
        <f>SUM(T350*V349)</f>
        <v>18601594.752961602</v>
      </c>
      <c r="W350" s="35" t="str">
        <f>IF(V350&gt;U350,"MET","NOT MET")</f>
        <v>MET</v>
      </c>
    </row>
    <row r="351" spans="1:23" ht="12.75">
      <c r="A351" s="46" t="s">
        <v>401</v>
      </c>
      <c r="B351" s="47"/>
      <c r="C351" s="48"/>
      <c r="D351" s="48"/>
      <c r="E351" s="48"/>
      <c r="F351" s="48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35">
        <v>1619</v>
      </c>
      <c r="R351" s="35"/>
      <c r="S351" s="51">
        <v>176</v>
      </c>
      <c r="T351" s="50">
        <f>SUM(S351/S349)</f>
        <v>0.3217550274223035</v>
      </c>
      <c r="U351" s="49">
        <f>SUM(R349*S351)</f>
        <v>1091108.4034404347</v>
      </c>
      <c r="V351" s="49">
        <f>SUM(T351*V349)</f>
        <v>8824476.21703839</v>
      </c>
      <c r="W351" s="35" t="str">
        <f>IF(V351&gt;U351,"MET","NOT MET")</f>
        <v>MET</v>
      </c>
    </row>
    <row r="352" spans="1:23" ht="12.75">
      <c r="A352" s="46">
        <v>6220</v>
      </c>
      <c r="B352" s="47" t="s">
        <v>149</v>
      </c>
      <c r="C352" s="48">
        <f>+'part 1'!B123</f>
        <v>16592159.26</v>
      </c>
      <c r="D352" s="48">
        <f>+'part 1'!E123</f>
        <v>565609.5</v>
      </c>
      <c r="E352" s="48">
        <v>833915.85</v>
      </c>
      <c r="F352" s="48">
        <f>+C352-D352-E352</f>
        <v>15192633.91</v>
      </c>
      <c r="G352" s="49">
        <f>+'part 2 totals'!C128-'part 2 totals'!D128</f>
        <v>365395.49</v>
      </c>
      <c r="H352" s="49">
        <f>+'part 2 totals'!E128-'part 2 totals'!F128</f>
        <v>12483.43</v>
      </c>
      <c r="I352" s="49">
        <f>+'part 2 totals'!G128-'part 2 totals'!H128</f>
        <v>445830.1</v>
      </c>
      <c r="J352" s="49">
        <f>+'part 2 totals'!I128-'part 2 totals'!J128</f>
        <v>39054.45</v>
      </c>
      <c r="K352" s="49">
        <f>+'part 2 totals'!K128-'part 2 totals'!L128</f>
        <v>177163.55</v>
      </c>
      <c r="L352" s="49">
        <f>+'part 2 totals'!M128-'part 2 totals'!N128</f>
        <v>0</v>
      </c>
      <c r="M352" s="49">
        <f>+'part 2 totals'!O128-'part 2 totals'!P128</f>
        <v>808272.11</v>
      </c>
      <c r="N352" s="49">
        <f>+'part 2 totals'!Q128-'part 2 totals'!R128+'part 2 totals'!S128-'part 2 totals'!T128</f>
        <v>30781.84</v>
      </c>
      <c r="O352" s="49">
        <f>SUM(G352:N352)</f>
        <v>1878980.97</v>
      </c>
      <c r="P352" s="49">
        <f>+F352-O352</f>
        <v>13313652.94</v>
      </c>
      <c r="Q352" s="35">
        <v>1632</v>
      </c>
      <c r="R352" s="49">
        <f>SUM(P352/Q352)</f>
        <v>8157.875575980392</v>
      </c>
      <c r="S352" s="51">
        <v>154</v>
      </c>
      <c r="T352" s="35"/>
      <c r="U352" s="49">
        <f>SUM(R352*S352)</f>
        <v>1256312.8387009804</v>
      </c>
      <c r="V352" s="49">
        <f>SUM(M352+N352+P352)</f>
        <v>14152706.889999999</v>
      </c>
      <c r="W352" s="35"/>
    </row>
    <row r="353" spans="1:23" ht="12.75">
      <c r="A353" s="46" t="s">
        <v>400</v>
      </c>
      <c r="B353" s="47"/>
      <c r="C353" s="48"/>
      <c r="D353" s="48"/>
      <c r="E353" s="48"/>
      <c r="F353" s="48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35">
        <v>1026</v>
      </c>
      <c r="R353" s="35"/>
      <c r="S353" s="51">
        <v>115</v>
      </c>
      <c r="T353" s="50">
        <f>SUM(S353/S352)</f>
        <v>0.7467532467532467</v>
      </c>
      <c r="U353" s="49">
        <f>SUM(S353*R352)</f>
        <v>938155.691237745</v>
      </c>
      <c r="V353" s="49">
        <f>SUM(T353*V352)</f>
        <v>10568579.820454543</v>
      </c>
      <c r="W353" s="35" t="str">
        <f>IF(V353&gt;U353,"MET","NOT MET")</f>
        <v>MET</v>
      </c>
    </row>
    <row r="354" spans="1:23" ht="12.75">
      <c r="A354" s="46" t="s">
        <v>401</v>
      </c>
      <c r="B354" s="47"/>
      <c r="C354" s="48"/>
      <c r="D354" s="48"/>
      <c r="E354" s="48"/>
      <c r="F354" s="48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35">
        <v>606</v>
      </c>
      <c r="R354" s="35"/>
      <c r="S354" s="51">
        <v>39</v>
      </c>
      <c r="T354" s="50">
        <f>SUM(S354/S352)</f>
        <v>0.2532467532467532</v>
      </c>
      <c r="U354" s="49">
        <f>SUM(R352*S354)</f>
        <v>318157.14746323525</v>
      </c>
      <c r="V354" s="49">
        <f>SUM(T354*V352)</f>
        <v>3584127.069545454</v>
      </c>
      <c r="W354" s="35" t="str">
        <f>IF(V354&gt;U354,"MET","NOT MET")</f>
        <v>MET</v>
      </c>
    </row>
    <row r="355" spans="1:23" ht="12.75">
      <c r="A355" s="46">
        <v>6312</v>
      </c>
      <c r="B355" s="47" t="s">
        <v>150</v>
      </c>
      <c r="C355" s="48">
        <f>+'part 1'!B124</f>
        <v>11318819.65</v>
      </c>
      <c r="D355" s="48">
        <f>+'part 1'!E124</f>
        <v>188485.62</v>
      </c>
      <c r="E355" s="48">
        <v>1334431.69</v>
      </c>
      <c r="F355" s="48">
        <f>+C355-D355-E355</f>
        <v>9795902.340000002</v>
      </c>
      <c r="G355" s="49">
        <f>+'part 2 totals'!C129-'part 2 totals'!D129</f>
        <v>311728.79</v>
      </c>
      <c r="H355" s="49">
        <f>+'part 2 totals'!E129-'part 2 totals'!F129</f>
        <v>14748.04</v>
      </c>
      <c r="I355" s="49">
        <f>+'part 2 totals'!G129-'part 2 totals'!H129</f>
        <v>1034705.6799999999</v>
      </c>
      <c r="J355" s="49">
        <f>+'part 2 totals'!I129-'part 2 totals'!J129</f>
        <v>0</v>
      </c>
      <c r="K355" s="49">
        <f>+'part 2 totals'!K129-'part 2 totals'!L129</f>
        <v>203120.61</v>
      </c>
      <c r="L355" s="49">
        <f>+'part 2 totals'!M129-'part 2 totals'!N129</f>
        <v>0</v>
      </c>
      <c r="M355" s="49">
        <f>+'part 2 totals'!O129-'part 2 totals'!P129</f>
        <v>308582.3</v>
      </c>
      <c r="N355" s="49">
        <f>+'part 2 totals'!Q129-'part 2 totals'!R129+'part 2 totals'!S129-'part 2 totals'!T129</f>
        <v>0</v>
      </c>
      <c r="O355" s="49">
        <f>SUM(G355:N355)</f>
        <v>1872885.4199999997</v>
      </c>
      <c r="P355" s="49">
        <f>+F355-O355</f>
        <v>7923016.920000002</v>
      </c>
      <c r="Q355" s="35">
        <v>879</v>
      </c>
      <c r="R355" s="49">
        <f>SUM(P355/Q355)</f>
        <v>9013.671126279865</v>
      </c>
      <c r="S355" s="51">
        <v>95</v>
      </c>
      <c r="T355" s="35"/>
      <c r="U355" s="49">
        <f>SUM(R355*S355)</f>
        <v>856298.7569965872</v>
      </c>
      <c r="V355" s="49">
        <f>SUM(M355+N355+P355)</f>
        <v>8231599.220000002</v>
      </c>
      <c r="W355" s="35"/>
    </row>
    <row r="356" spans="1:23" ht="12.75">
      <c r="A356" s="46" t="s">
        <v>400</v>
      </c>
      <c r="B356" s="47"/>
      <c r="C356" s="48"/>
      <c r="D356" s="48"/>
      <c r="E356" s="48"/>
      <c r="F356" s="48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35">
        <v>492</v>
      </c>
      <c r="R356" s="35"/>
      <c r="S356" s="51">
        <v>69</v>
      </c>
      <c r="T356" s="50">
        <f>SUM(S356/S355)</f>
        <v>0.7263157894736842</v>
      </c>
      <c r="U356" s="49">
        <f>SUM(S356*R355)</f>
        <v>621943.3077133107</v>
      </c>
      <c r="V356" s="49">
        <f>SUM(T356*V355)</f>
        <v>5978740.486105264</v>
      </c>
      <c r="W356" s="35" t="str">
        <f>IF(V356&gt;U356,"MET","NOT MET")</f>
        <v>MET</v>
      </c>
    </row>
    <row r="357" spans="1:23" ht="12.75">
      <c r="A357" s="46" t="s">
        <v>401</v>
      </c>
      <c r="B357" s="47"/>
      <c r="C357" s="48"/>
      <c r="D357" s="48"/>
      <c r="E357" s="48"/>
      <c r="F357" s="48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35">
        <v>387</v>
      </c>
      <c r="R357" s="35"/>
      <c r="S357" s="51">
        <v>26</v>
      </c>
      <c r="T357" s="50">
        <f>SUM(S357/S355)</f>
        <v>0.2736842105263158</v>
      </c>
      <c r="U357" s="49">
        <f>SUM(R355*S357)</f>
        <v>234355.4492832765</v>
      </c>
      <c r="V357" s="49">
        <f>SUM(T357*V355)</f>
        <v>2252858.7338947374</v>
      </c>
      <c r="W357" s="35" t="str">
        <f>IF(V357&gt;U357,"MET","NOT MET")</f>
        <v>MET</v>
      </c>
    </row>
    <row r="358" spans="1:23" ht="12.75">
      <c r="A358" s="46">
        <v>6400</v>
      </c>
      <c r="B358" s="47" t="s">
        <v>82</v>
      </c>
      <c r="C358" s="48">
        <f>+'part 1'!B125</f>
        <v>38157628.11</v>
      </c>
      <c r="D358" s="48">
        <f>+'part 1'!E125</f>
        <v>785654.38</v>
      </c>
      <c r="E358" s="48">
        <v>4598044.7</v>
      </c>
      <c r="F358" s="48">
        <f>+C358-D358-E358</f>
        <v>32773929.029999997</v>
      </c>
      <c r="G358" s="49">
        <f>+'part 2 totals'!C130-'part 2 totals'!D130</f>
        <v>941928.8999999999</v>
      </c>
      <c r="H358" s="49">
        <f>+'part 2 totals'!E130-'part 2 totals'!F130</f>
        <v>49961.18</v>
      </c>
      <c r="I358" s="49">
        <f>+'part 2 totals'!G130-'part 2 totals'!H130</f>
        <v>1320229.9</v>
      </c>
      <c r="J358" s="49">
        <f>+'part 2 totals'!I130-'part 2 totals'!J130</f>
        <v>0</v>
      </c>
      <c r="K358" s="49">
        <f>+'part 2 totals'!K130-'part 2 totals'!L130</f>
        <v>276341.59</v>
      </c>
      <c r="L358" s="49">
        <f>+'part 2 totals'!M130-'part 2 totals'!N130</f>
        <v>0</v>
      </c>
      <c r="M358" s="49">
        <f>+'part 2 totals'!O130-'part 2 totals'!P130</f>
        <v>2670111.55</v>
      </c>
      <c r="N358" s="49">
        <f>+'part 2 totals'!Q130-'part 2 totals'!R130+'part 2 totals'!S130-'part 2 totals'!T130</f>
        <v>782</v>
      </c>
      <c r="O358" s="49">
        <f>SUM(G358:N358)</f>
        <v>5259355.119999999</v>
      </c>
      <c r="P358" s="49">
        <f>+F358-O358</f>
        <v>27514573.909999996</v>
      </c>
      <c r="Q358" s="35">
        <v>3721</v>
      </c>
      <c r="R358" s="49">
        <f>SUM(P358/Q358)</f>
        <v>7394.4030932545</v>
      </c>
      <c r="S358" s="51">
        <v>570</v>
      </c>
      <c r="T358" s="35"/>
      <c r="U358" s="49">
        <f>SUM(R358*S358)</f>
        <v>4214809.7631550655</v>
      </c>
      <c r="V358" s="49">
        <f>SUM(M358+N358+P358)</f>
        <v>30185467.459999997</v>
      </c>
      <c r="W358" s="35"/>
    </row>
    <row r="359" spans="1:23" ht="12.75">
      <c r="A359" s="46" t="s">
        <v>400</v>
      </c>
      <c r="B359" s="47"/>
      <c r="C359" s="48"/>
      <c r="D359" s="48"/>
      <c r="E359" s="48"/>
      <c r="F359" s="48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35">
        <v>2154</v>
      </c>
      <c r="R359" s="35"/>
      <c r="S359" s="51">
        <v>377</v>
      </c>
      <c r="T359" s="50">
        <f>SUM(S359/S358)</f>
        <v>0.6614035087719298</v>
      </c>
      <c r="U359" s="49">
        <f>SUM(S359*R358)</f>
        <v>2787689.9661569465</v>
      </c>
      <c r="V359" s="49">
        <f>SUM(T359*V358)</f>
        <v>19964774.091964908</v>
      </c>
      <c r="W359" s="35" t="str">
        <f>IF(V359&gt;U359,"MET","NOT MET")</f>
        <v>MET</v>
      </c>
    </row>
    <row r="360" spans="1:23" ht="12.75">
      <c r="A360" s="46" t="s">
        <v>401</v>
      </c>
      <c r="B360" s="47"/>
      <c r="C360" s="48"/>
      <c r="D360" s="48"/>
      <c r="E360" s="48"/>
      <c r="F360" s="48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35">
        <v>1567</v>
      </c>
      <c r="R360" s="35"/>
      <c r="S360" s="51">
        <v>193</v>
      </c>
      <c r="T360" s="50">
        <f>SUM(S360/S358)</f>
        <v>0.3385964912280702</v>
      </c>
      <c r="U360" s="49">
        <f>SUM(R358*S360)</f>
        <v>1427119.7969981185</v>
      </c>
      <c r="V360" s="49">
        <f>SUM(T360*V358)</f>
        <v>10220693.368035087</v>
      </c>
      <c r="W360" s="35" t="str">
        <f>IF(V360&gt;U360,"MET","NOT MET")</f>
        <v>MET</v>
      </c>
    </row>
    <row r="361" spans="1:23" ht="12.75">
      <c r="A361" s="46">
        <v>6500</v>
      </c>
      <c r="B361" s="47" t="s">
        <v>83</v>
      </c>
      <c r="C361" s="48">
        <f>+'part 1'!B126</f>
        <v>30913405.13</v>
      </c>
      <c r="D361" s="48">
        <f>+'part 1'!E126</f>
        <v>746468.13</v>
      </c>
      <c r="E361" s="48">
        <v>6129909.25</v>
      </c>
      <c r="F361" s="48">
        <f>+C361-D361-E361</f>
        <v>24037027.75</v>
      </c>
      <c r="G361" s="49">
        <f>+'part 2 totals'!C131-'part 2 totals'!D131</f>
        <v>547310.41</v>
      </c>
      <c r="H361" s="49">
        <f>+'part 2 totals'!E131-'part 2 totals'!F131</f>
        <v>5594.01</v>
      </c>
      <c r="I361" s="49">
        <f>+'part 2 totals'!G131-'part 2 totals'!H131</f>
        <v>665060.39</v>
      </c>
      <c r="J361" s="49">
        <f>+'part 2 totals'!I131-'part 2 totals'!J131</f>
        <v>0</v>
      </c>
      <c r="K361" s="49">
        <f>+'part 2 totals'!K131-'part 2 totals'!L131</f>
        <v>177245.52</v>
      </c>
      <c r="L361" s="49">
        <f>+'part 2 totals'!M131-'part 2 totals'!N131</f>
        <v>0</v>
      </c>
      <c r="M361" s="49">
        <f>+'part 2 totals'!O131-'part 2 totals'!P131</f>
        <v>2186707.28</v>
      </c>
      <c r="N361" s="49">
        <f>+'part 2 totals'!Q131-'part 2 totals'!R131+'part 2 totals'!S131-'part 2 totals'!T131</f>
        <v>0</v>
      </c>
      <c r="O361" s="49">
        <f>SUM(G361:N361)</f>
        <v>3581917.61</v>
      </c>
      <c r="P361" s="49">
        <f>+F361-O361</f>
        <v>20455110.14</v>
      </c>
      <c r="Q361" s="35">
        <v>2744</v>
      </c>
      <c r="R361" s="49">
        <f>SUM(P361/Q361)</f>
        <v>7454.486202623907</v>
      </c>
      <c r="S361" s="51">
        <v>436</v>
      </c>
      <c r="T361" s="35"/>
      <c r="U361" s="49">
        <f>SUM(R361*S361)</f>
        <v>3250155.9843440233</v>
      </c>
      <c r="V361" s="49">
        <f>SUM(M361+N361+P361)</f>
        <v>22641817.42</v>
      </c>
      <c r="W361" s="35"/>
    </row>
    <row r="362" spans="1:23" ht="12.75">
      <c r="A362" s="46" t="s">
        <v>400</v>
      </c>
      <c r="B362" s="47"/>
      <c r="C362" s="48"/>
      <c r="D362" s="48"/>
      <c r="E362" s="48"/>
      <c r="F362" s="48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35">
        <v>1563</v>
      </c>
      <c r="R362" s="35"/>
      <c r="S362" s="51">
        <v>260</v>
      </c>
      <c r="T362" s="50">
        <f>SUM(S362/S361)</f>
        <v>0.5963302752293578</v>
      </c>
      <c r="U362" s="49">
        <f>SUM(S362*R361)</f>
        <v>1938166.412682216</v>
      </c>
      <c r="V362" s="49">
        <f>SUM(T362*V361)</f>
        <v>13502001.21376147</v>
      </c>
      <c r="W362" s="35" t="str">
        <f>IF(V362&gt;U362,"MET","NOT MET")</f>
        <v>MET</v>
      </c>
    </row>
    <row r="363" spans="1:23" ht="12.75">
      <c r="A363" s="46" t="s">
        <v>401</v>
      </c>
      <c r="B363" s="47"/>
      <c r="C363" s="48"/>
      <c r="D363" s="48"/>
      <c r="E363" s="48"/>
      <c r="F363" s="48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35">
        <v>1181</v>
      </c>
      <c r="R363" s="35"/>
      <c r="S363" s="51">
        <v>176</v>
      </c>
      <c r="T363" s="50">
        <f>SUM(S363/S361)</f>
        <v>0.4036697247706422</v>
      </c>
      <c r="U363" s="49">
        <f>SUM(R361*S363)</f>
        <v>1311989.5716618076</v>
      </c>
      <c r="V363" s="49">
        <f>SUM(T363*V361)</f>
        <v>9139816.206238532</v>
      </c>
      <c r="W363" s="35" t="str">
        <f>IF(V363&gt;U363,"MET","NOT MET")</f>
        <v>MET</v>
      </c>
    </row>
    <row r="364" spans="1:23" ht="12.75">
      <c r="A364" s="46">
        <v>6600</v>
      </c>
      <c r="B364" s="47" t="s">
        <v>84</v>
      </c>
      <c r="C364" s="48">
        <f>+'part 1'!B127</f>
        <v>24847883.74</v>
      </c>
      <c r="D364" s="48">
        <f>+'part 1'!E127</f>
        <v>198026.83</v>
      </c>
      <c r="E364" s="48">
        <v>2246222.1</v>
      </c>
      <c r="F364" s="48">
        <f>+C364-D364-E364</f>
        <v>22403634.81</v>
      </c>
      <c r="G364" s="49">
        <f>+'part 2 totals'!C132-'part 2 totals'!D132</f>
        <v>577500.25</v>
      </c>
      <c r="H364" s="49">
        <f>+'part 2 totals'!E132-'part 2 totals'!F132</f>
        <v>23766.27</v>
      </c>
      <c r="I364" s="49">
        <f>+'part 2 totals'!G132-'part 2 totals'!H132</f>
        <v>752483.24</v>
      </c>
      <c r="J364" s="49">
        <f>+'part 2 totals'!I132-'part 2 totals'!J132</f>
        <v>0</v>
      </c>
      <c r="K364" s="49">
        <f>+'part 2 totals'!K132-'part 2 totals'!L132</f>
        <v>285862.26</v>
      </c>
      <c r="L364" s="49">
        <f>+'part 2 totals'!M132-'part 2 totals'!N132</f>
        <v>0</v>
      </c>
      <c r="M364" s="49">
        <f>+'part 2 totals'!O132-'part 2 totals'!P132</f>
        <v>1924957.56</v>
      </c>
      <c r="N364" s="49">
        <f>+'part 2 totals'!Q132-'part 2 totals'!R132+'part 2 totals'!S132-'part 2 totals'!T132</f>
        <v>0</v>
      </c>
      <c r="O364" s="49">
        <f>SUM(G364:N364)</f>
        <v>3564569.58</v>
      </c>
      <c r="P364" s="49">
        <f>+F364-O364</f>
        <v>18839065.229999997</v>
      </c>
      <c r="Q364" s="35">
        <v>2633</v>
      </c>
      <c r="R364" s="49">
        <f>SUM(P364/Q364)</f>
        <v>7154.98109760729</v>
      </c>
      <c r="S364" s="51">
        <v>379</v>
      </c>
      <c r="T364" s="35"/>
      <c r="U364" s="49">
        <f>SUM(R364*S364)</f>
        <v>2711737.8359931633</v>
      </c>
      <c r="V364" s="49">
        <f>SUM(M364+N364+P364)</f>
        <v>20764022.789999995</v>
      </c>
      <c r="W364" s="35"/>
    </row>
    <row r="365" spans="1:23" ht="12.75">
      <c r="A365" s="46" t="s">
        <v>400</v>
      </c>
      <c r="B365" s="47"/>
      <c r="C365" s="48"/>
      <c r="D365" s="48"/>
      <c r="E365" s="48"/>
      <c r="F365" s="48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35">
        <v>1443</v>
      </c>
      <c r="R365" s="35"/>
      <c r="S365" s="51">
        <v>228</v>
      </c>
      <c r="T365" s="50">
        <f>SUM(S365/S364)</f>
        <v>0.6015831134564644</v>
      </c>
      <c r="U365" s="49">
        <f>SUM(S365*R364)</f>
        <v>1631335.6902544622</v>
      </c>
      <c r="V365" s="49">
        <f>SUM(T365*V364)</f>
        <v>12491285.47788918</v>
      </c>
      <c r="W365" s="35" t="str">
        <f>IF(V365&gt;U365,"MET","NOT MET")</f>
        <v>MET</v>
      </c>
    </row>
    <row r="366" spans="1:23" ht="12.75">
      <c r="A366" s="46" t="s">
        <v>401</v>
      </c>
      <c r="B366" s="47"/>
      <c r="C366" s="48"/>
      <c r="D366" s="48"/>
      <c r="E366" s="48"/>
      <c r="F366" s="48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35">
        <v>1190</v>
      </c>
      <c r="R366" s="35"/>
      <c r="S366" s="51">
        <v>151</v>
      </c>
      <c r="T366" s="50">
        <f>SUM(S366/S364)</f>
        <v>0.39841688654353563</v>
      </c>
      <c r="U366" s="49">
        <f>SUM(R364*S366)</f>
        <v>1080402.1457387009</v>
      </c>
      <c r="V366" s="49">
        <f>SUM(T366*V364)</f>
        <v>8272737.312110816</v>
      </c>
      <c r="W366" s="35" t="str">
        <f>IF(V366&gt;U366,"MET","NOT MET")</f>
        <v>MET</v>
      </c>
    </row>
    <row r="367" spans="1:23" ht="12.75">
      <c r="A367" s="46">
        <v>6711</v>
      </c>
      <c r="B367" s="47" t="s">
        <v>388</v>
      </c>
      <c r="C367" s="48">
        <f>+'part 1'!B128</f>
        <v>38537942.74</v>
      </c>
      <c r="D367" s="48">
        <f>+'part 1'!E128</f>
        <v>767738.25</v>
      </c>
      <c r="E367" s="48">
        <v>1995623.69</v>
      </c>
      <c r="F367" s="48">
        <f>+C367-D367-E367</f>
        <v>35774580.800000004</v>
      </c>
      <c r="G367" s="49">
        <f>+'part 2 totals'!C133-'part 2 totals'!D133</f>
        <v>792070.9</v>
      </c>
      <c r="H367" s="49">
        <f>+'part 2 totals'!E133-'part 2 totals'!F133</f>
        <v>22040.7</v>
      </c>
      <c r="I367" s="49">
        <f>+'part 2 totals'!G133-'part 2 totals'!H133</f>
        <v>2957157.8099999996</v>
      </c>
      <c r="J367" s="49">
        <f>+'part 2 totals'!I133-'part 2 totals'!J133</f>
        <v>0</v>
      </c>
      <c r="K367" s="49">
        <f>+'part 2 totals'!K133-'part 2 totals'!L133</f>
        <v>473635.56</v>
      </c>
      <c r="L367" s="49">
        <f>+'part 2 totals'!M133-'part 2 totals'!N133</f>
        <v>0</v>
      </c>
      <c r="M367" s="49">
        <f>+'part 2 totals'!O133-'part 2 totals'!P133</f>
        <v>2193926.66</v>
      </c>
      <c r="N367" s="49">
        <f>+'part 2 totals'!Q133-'part 2 totals'!R133+'part 2 totals'!S133-'part 2 totals'!T133</f>
        <v>0</v>
      </c>
      <c r="O367" s="49">
        <f>SUM(G367:N367)</f>
        <v>6438831.63</v>
      </c>
      <c r="P367" s="49">
        <f>+F367-O367</f>
        <v>29335749.170000006</v>
      </c>
      <c r="Q367" s="35">
        <v>4037</v>
      </c>
      <c r="R367" s="49">
        <f>SUM(P367/Q367)</f>
        <v>7266.72013128561</v>
      </c>
      <c r="S367" s="51">
        <v>455</v>
      </c>
      <c r="T367" s="35"/>
      <c r="U367" s="49">
        <f>SUM(R367*S367)</f>
        <v>3306357.6597349523</v>
      </c>
      <c r="V367" s="49">
        <f>SUM(M367+N367+P367)</f>
        <v>31529675.830000006</v>
      </c>
      <c r="W367" s="35"/>
    </row>
    <row r="368" spans="1:23" ht="12.75">
      <c r="A368" s="46" t="s">
        <v>400</v>
      </c>
      <c r="B368" s="47"/>
      <c r="C368" s="48"/>
      <c r="D368" s="48"/>
      <c r="E368" s="48"/>
      <c r="F368" s="48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35">
        <v>2349</v>
      </c>
      <c r="R368" s="35"/>
      <c r="S368" s="51">
        <v>288</v>
      </c>
      <c r="T368" s="50">
        <f>SUM(S368/S367)</f>
        <v>0.6329670329670329</v>
      </c>
      <c r="U368" s="49">
        <f>SUM(S368*R367)</f>
        <v>2092815.3978102556</v>
      </c>
      <c r="V368" s="49">
        <f>SUM(T368*V367)</f>
        <v>19957245.360527474</v>
      </c>
      <c r="W368" s="35" t="str">
        <f>IF(V368&gt;U368,"MET","NOT MET")</f>
        <v>MET</v>
      </c>
    </row>
    <row r="369" spans="1:23" ht="12.75">
      <c r="A369" s="46" t="s">
        <v>401</v>
      </c>
      <c r="B369" s="47"/>
      <c r="C369" s="48"/>
      <c r="D369" s="48"/>
      <c r="E369" s="48"/>
      <c r="F369" s="48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35">
        <v>1688</v>
      </c>
      <c r="R369" s="35"/>
      <c r="S369" s="51">
        <v>167</v>
      </c>
      <c r="T369" s="50">
        <f>SUM(S369/S367)</f>
        <v>0.367032967032967</v>
      </c>
      <c r="U369" s="49">
        <f>SUM(R367*S369)</f>
        <v>1213542.2619246969</v>
      </c>
      <c r="V369" s="49">
        <f>SUM(T369*V367)</f>
        <v>11572430.46947253</v>
      </c>
      <c r="W369" s="35" t="str">
        <f>IF(V369&gt;U369,"MET","NOT MET")</f>
        <v>MET</v>
      </c>
    </row>
    <row r="370" spans="1:23" ht="12.75">
      <c r="A370" s="46">
        <v>6811</v>
      </c>
      <c r="B370" s="47" t="s">
        <v>151</v>
      </c>
      <c r="C370" s="48">
        <f>+'part 1'!B129</f>
        <v>11714795.7</v>
      </c>
      <c r="D370" s="48">
        <f>+'part 1'!E129</f>
        <v>63358.83</v>
      </c>
      <c r="E370" s="48">
        <v>1365131.81</v>
      </c>
      <c r="F370" s="48">
        <f>+C370-D370-E370</f>
        <v>10286305.059999999</v>
      </c>
      <c r="G370" s="49">
        <f>+'part 2 totals'!C134-'part 2 totals'!D134</f>
        <v>323593.11</v>
      </c>
      <c r="H370" s="49">
        <f>+'part 2 totals'!E134-'part 2 totals'!F134</f>
        <v>8674.2</v>
      </c>
      <c r="I370" s="49">
        <f>+'part 2 totals'!G134-'part 2 totals'!H134</f>
        <v>673131.7200000001</v>
      </c>
      <c r="J370" s="49">
        <f>+'part 2 totals'!I134-'part 2 totals'!J134</f>
        <v>0</v>
      </c>
      <c r="K370" s="49">
        <f>+'part 2 totals'!K134-'part 2 totals'!L134</f>
        <v>120059.07</v>
      </c>
      <c r="L370" s="49">
        <f>+'part 2 totals'!M134-'part 2 totals'!N134</f>
        <v>0</v>
      </c>
      <c r="M370" s="49">
        <f>+'part 2 totals'!O134-'part 2 totals'!P134</f>
        <v>583015.4</v>
      </c>
      <c r="N370" s="49">
        <f>+'part 2 totals'!Q134-'part 2 totals'!R134+'part 2 totals'!S134-'part 2 totals'!T134</f>
        <v>0</v>
      </c>
      <c r="O370" s="49">
        <f>SUM(G370:N370)</f>
        <v>1708473.5</v>
      </c>
      <c r="P370" s="49">
        <f>+F370-O370</f>
        <v>8577831.559999999</v>
      </c>
      <c r="Q370" s="35">
        <v>1211</v>
      </c>
      <c r="R370" s="49">
        <f>SUM(P370/Q370)</f>
        <v>7083.263055326175</v>
      </c>
      <c r="S370" s="51">
        <v>113</v>
      </c>
      <c r="T370" s="35"/>
      <c r="U370" s="49">
        <f>SUM(R370*S370)</f>
        <v>800408.7252518578</v>
      </c>
      <c r="V370" s="49">
        <f>SUM(M370+N370+P370)</f>
        <v>9160846.959999999</v>
      </c>
      <c r="W370" s="35"/>
    </row>
    <row r="371" spans="1:23" ht="12.75">
      <c r="A371" s="46" t="s">
        <v>400</v>
      </c>
      <c r="B371" s="47"/>
      <c r="C371" s="48"/>
      <c r="D371" s="48"/>
      <c r="E371" s="48"/>
      <c r="F371" s="48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35">
        <v>731</v>
      </c>
      <c r="R371" s="35"/>
      <c r="S371" s="51">
        <v>89</v>
      </c>
      <c r="T371" s="50">
        <f>SUM(S371/S370)</f>
        <v>0.7876106194690266</v>
      </c>
      <c r="U371" s="49">
        <f>SUM(S371*R370)</f>
        <v>630410.4119240296</v>
      </c>
      <c r="V371" s="49">
        <f>SUM(T371*V370)</f>
        <v>7215180.349026548</v>
      </c>
      <c r="W371" s="35" t="str">
        <f>IF(V371&gt;U371,"MET","NOT MET")</f>
        <v>MET</v>
      </c>
    </row>
    <row r="372" spans="1:23" ht="12.75">
      <c r="A372" s="46" t="s">
        <v>401</v>
      </c>
      <c r="B372" s="47"/>
      <c r="C372" s="48"/>
      <c r="D372" s="48"/>
      <c r="E372" s="48"/>
      <c r="F372" s="48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35">
        <v>480</v>
      </c>
      <c r="R372" s="35"/>
      <c r="S372" s="51">
        <v>24</v>
      </c>
      <c r="T372" s="50">
        <f>SUM(S372/S370)</f>
        <v>0.21238938053097345</v>
      </c>
      <c r="U372" s="49">
        <f>SUM(R370*S372)</f>
        <v>169998.3133278282</v>
      </c>
      <c r="V372" s="49">
        <f>SUM(T372*V370)</f>
        <v>1945666.610973451</v>
      </c>
      <c r="W372" s="35" t="str">
        <f>IF(V372&gt;U372,"MET","NOT MET")</f>
        <v>MET</v>
      </c>
    </row>
    <row r="373" spans="1:23" ht="12.75">
      <c r="A373" s="46">
        <v>6812</v>
      </c>
      <c r="B373" s="47" t="s">
        <v>152</v>
      </c>
      <c r="C373" s="48">
        <f>+'part 1'!B130</f>
        <v>8721304.59</v>
      </c>
      <c r="D373" s="48">
        <f>+'part 1'!E130</f>
        <v>120300.49</v>
      </c>
      <c r="E373" s="48">
        <v>323485.46</v>
      </c>
      <c r="F373" s="48">
        <f>+C373-D373-E373</f>
        <v>8277518.64</v>
      </c>
      <c r="G373" s="49">
        <f>+'part 2 totals'!C135-'part 2 totals'!D135</f>
        <v>262749.37</v>
      </c>
      <c r="H373" s="49">
        <f>+'part 2 totals'!E135-'part 2 totals'!F135</f>
        <v>7814.86</v>
      </c>
      <c r="I373" s="49">
        <f>+'part 2 totals'!G135-'part 2 totals'!H135</f>
        <v>474684.69</v>
      </c>
      <c r="J373" s="49">
        <f>+'part 2 totals'!I135-'part 2 totals'!J135</f>
        <v>0</v>
      </c>
      <c r="K373" s="49">
        <f>+'part 2 totals'!K135-'part 2 totals'!L135</f>
        <v>73979.58</v>
      </c>
      <c r="L373" s="49">
        <f>+'part 2 totals'!M135-'part 2 totals'!N135</f>
        <v>0</v>
      </c>
      <c r="M373" s="49">
        <f>+'part 2 totals'!O135-'part 2 totals'!P135</f>
        <v>339859.21</v>
      </c>
      <c r="N373" s="49">
        <f>+'part 2 totals'!Q135-'part 2 totals'!R135+'part 2 totals'!S135-'part 2 totals'!T135</f>
        <v>0</v>
      </c>
      <c r="O373" s="49">
        <f>SUM(G373:N373)</f>
        <v>1159087.71</v>
      </c>
      <c r="P373" s="49">
        <f>+F373-O373</f>
        <v>7118430.93</v>
      </c>
      <c r="Q373" s="35">
        <v>790</v>
      </c>
      <c r="R373" s="49">
        <f>SUM(P373/Q373)</f>
        <v>9010.672063291138</v>
      </c>
      <c r="S373" s="51">
        <v>105</v>
      </c>
      <c r="T373" s="35"/>
      <c r="U373" s="49">
        <f>SUM(R373*S373)</f>
        <v>946120.5666455695</v>
      </c>
      <c r="V373" s="49">
        <f>SUM(M373+N373+P373)</f>
        <v>7458290.14</v>
      </c>
      <c r="W373" s="35"/>
    </row>
    <row r="374" spans="1:23" ht="12.75">
      <c r="A374" s="46" t="s">
        <v>400</v>
      </c>
      <c r="B374" s="47"/>
      <c r="C374" s="48"/>
      <c r="D374" s="48"/>
      <c r="E374" s="48"/>
      <c r="F374" s="48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35">
        <v>466</v>
      </c>
      <c r="R374" s="35"/>
      <c r="S374" s="51">
        <v>74</v>
      </c>
      <c r="T374" s="50">
        <f>SUM(S374/S373)</f>
        <v>0.7047619047619048</v>
      </c>
      <c r="U374" s="49">
        <f>SUM(S374*R373)</f>
        <v>666789.7326835443</v>
      </c>
      <c r="V374" s="49">
        <f>SUM(T374*V373)</f>
        <v>5256318.765333333</v>
      </c>
      <c r="W374" s="35" t="str">
        <f>IF(V374&gt;U374,"MET","NOT MET")</f>
        <v>MET</v>
      </c>
    </row>
    <row r="375" spans="1:23" ht="12.75">
      <c r="A375" s="46" t="s">
        <v>401</v>
      </c>
      <c r="B375" s="47"/>
      <c r="C375" s="48"/>
      <c r="D375" s="48"/>
      <c r="E375" s="48"/>
      <c r="F375" s="48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35">
        <v>324</v>
      </c>
      <c r="R375" s="35"/>
      <c r="S375" s="51">
        <v>31</v>
      </c>
      <c r="T375" s="50">
        <f>SUM(S375/S373)</f>
        <v>0.29523809523809524</v>
      </c>
      <c r="U375" s="49">
        <f>SUM(R373*S375)</f>
        <v>279330.8339620253</v>
      </c>
      <c r="V375" s="49">
        <f>SUM(T375*V373)</f>
        <v>2201971.3746666666</v>
      </c>
      <c r="W375" s="35" t="str">
        <f>IF(V375&gt;U375,"MET","NOT MET")</f>
        <v>MET</v>
      </c>
    </row>
    <row r="376" spans="1:23" ht="12.75">
      <c r="A376" s="46">
        <v>6900</v>
      </c>
      <c r="B376" s="47" t="s">
        <v>85</v>
      </c>
      <c r="C376" s="48">
        <f>+'part 1'!B131</f>
        <v>23335752.65</v>
      </c>
      <c r="D376" s="48">
        <f>+'part 1'!E131</f>
        <v>764566.02</v>
      </c>
      <c r="E376" s="48">
        <v>2760817.85</v>
      </c>
      <c r="F376" s="48">
        <f>+C376-D376-E376</f>
        <v>19810368.779999997</v>
      </c>
      <c r="G376" s="49">
        <f>+'part 2 totals'!C136-'part 2 totals'!D136</f>
        <v>642776.76</v>
      </c>
      <c r="H376" s="49">
        <f>+'part 2 totals'!E136-'part 2 totals'!F136</f>
        <v>19703.47</v>
      </c>
      <c r="I376" s="49">
        <f>+'part 2 totals'!G136-'part 2 totals'!H136</f>
        <v>80840.47</v>
      </c>
      <c r="J376" s="49">
        <f>+'part 2 totals'!I136-'part 2 totals'!J136</f>
        <v>0</v>
      </c>
      <c r="K376" s="49">
        <f>+'part 2 totals'!K136-'part 2 totals'!L136</f>
        <v>171102.08</v>
      </c>
      <c r="L376" s="49">
        <f>+'part 2 totals'!M136-'part 2 totals'!N136</f>
        <v>0</v>
      </c>
      <c r="M376" s="49">
        <f>+'part 2 totals'!O136-'part 2 totals'!P136</f>
        <v>1246352.75</v>
      </c>
      <c r="N376" s="49">
        <f>+'part 2 totals'!Q136-'part 2 totals'!R136+'part 2 totals'!S136-'part 2 totals'!T136</f>
        <v>4272</v>
      </c>
      <c r="O376" s="49">
        <f>SUM(G376:N376)</f>
        <v>2165047.53</v>
      </c>
      <c r="P376" s="49">
        <f>+F376-O376</f>
        <v>17645321.249999996</v>
      </c>
      <c r="Q376" s="35">
        <v>2800</v>
      </c>
      <c r="R376" s="49">
        <f>SUM(P376/Q376)</f>
        <v>6301.90044642857</v>
      </c>
      <c r="S376" s="51">
        <v>324</v>
      </c>
      <c r="T376" s="35"/>
      <c r="U376" s="49">
        <f>SUM(R376*S376)</f>
        <v>2041815.7446428568</v>
      </c>
      <c r="V376" s="49">
        <f>SUM(M376+N376+P376)</f>
        <v>18895945.999999996</v>
      </c>
      <c r="W376" s="35"/>
    </row>
    <row r="377" spans="1:23" ht="12.75">
      <c r="A377" s="46" t="s">
        <v>400</v>
      </c>
      <c r="B377" s="47"/>
      <c r="C377" s="48"/>
      <c r="D377" s="48"/>
      <c r="E377" s="48"/>
      <c r="F377" s="48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35">
        <v>1547</v>
      </c>
      <c r="R377" s="35"/>
      <c r="S377" s="51">
        <v>201</v>
      </c>
      <c r="T377" s="50">
        <f>SUM(S377/S376)</f>
        <v>0.6203703703703703</v>
      </c>
      <c r="U377" s="49">
        <f>SUM(S377*R376)</f>
        <v>1266681.9897321425</v>
      </c>
      <c r="V377" s="49">
        <f>SUM(T377*V376)</f>
        <v>11722485.018518515</v>
      </c>
      <c r="W377" s="35" t="str">
        <f>IF(V377&gt;U377,"MET","NOT MET")</f>
        <v>MET</v>
      </c>
    </row>
    <row r="378" spans="1:23" ht="12.75">
      <c r="A378" s="46" t="s">
        <v>401</v>
      </c>
      <c r="B378" s="47"/>
      <c r="C378" s="48"/>
      <c r="D378" s="48"/>
      <c r="E378" s="48"/>
      <c r="F378" s="48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35">
        <v>1253</v>
      </c>
      <c r="R378" s="35"/>
      <c r="S378" s="51">
        <v>123</v>
      </c>
      <c r="T378" s="50">
        <f>SUM(S378/S376)</f>
        <v>0.37962962962962965</v>
      </c>
      <c r="U378" s="49">
        <f>SUM(R376*S378)</f>
        <v>775133.7549107141</v>
      </c>
      <c r="V378" s="49">
        <f>SUM(T378*V376)</f>
        <v>7173460.98148148</v>
      </c>
      <c r="W378" s="35" t="str">
        <f>IF(V378&gt;U378,"MET","NOT MET")</f>
        <v>MET</v>
      </c>
    </row>
    <row r="379" spans="1:23" ht="12.75">
      <c r="A379" s="46">
        <v>6920</v>
      </c>
      <c r="B379" s="47" t="s">
        <v>153</v>
      </c>
      <c r="C379" s="48">
        <f>+'part 1'!B132</f>
        <v>19360539.52</v>
      </c>
      <c r="D379" s="48">
        <f>+'part 1'!E132</f>
        <v>274872.85</v>
      </c>
      <c r="E379" s="48">
        <v>3560717.76</v>
      </c>
      <c r="F379" s="48">
        <f>+C379-D379-E379</f>
        <v>15524948.909999998</v>
      </c>
      <c r="G379" s="49">
        <f>+'part 2 totals'!C137-'part 2 totals'!D137</f>
        <v>441007.22</v>
      </c>
      <c r="H379" s="49">
        <f>+'part 2 totals'!E137-'part 2 totals'!F137</f>
        <v>33337.46</v>
      </c>
      <c r="I379" s="49">
        <f>+'part 2 totals'!G137-'part 2 totals'!H137</f>
        <v>387196.03</v>
      </c>
      <c r="J379" s="49">
        <f>+'part 2 totals'!I137-'part 2 totals'!J137</f>
        <v>0</v>
      </c>
      <c r="K379" s="49">
        <f>+'part 2 totals'!K137-'part 2 totals'!L137</f>
        <v>78381.97</v>
      </c>
      <c r="L379" s="49">
        <f>+'part 2 totals'!M137-'part 2 totals'!N137</f>
        <v>0</v>
      </c>
      <c r="M379" s="49">
        <f>+'part 2 totals'!O137-'part 2 totals'!P137</f>
        <v>1317755.6</v>
      </c>
      <c r="N379" s="49">
        <f>+'part 2 totals'!Q137-'part 2 totals'!R137+'part 2 totals'!S137-'part 2 totals'!T137</f>
        <v>22198.45</v>
      </c>
      <c r="O379" s="49">
        <f>SUM(G379:N379)</f>
        <v>2279876.7300000004</v>
      </c>
      <c r="P379" s="49">
        <f>+F379-O379</f>
        <v>13245072.179999998</v>
      </c>
      <c r="Q379" s="35">
        <v>1785</v>
      </c>
      <c r="R379" s="49">
        <f>SUM(P379/Q379)</f>
        <v>7420.20850420168</v>
      </c>
      <c r="S379" s="51">
        <v>305</v>
      </c>
      <c r="T379" s="35"/>
      <c r="U379" s="49">
        <f>SUM(R379*S379)</f>
        <v>2263163.593781512</v>
      </c>
      <c r="V379" s="49">
        <f>SUM(M379+N379+P379)</f>
        <v>14585026.229999999</v>
      </c>
      <c r="W379" s="35"/>
    </row>
    <row r="380" spans="1:23" ht="12.75">
      <c r="A380" s="46" t="s">
        <v>400</v>
      </c>
      <c r="B380" s="47"/>
      <c r="C380" s="48"/>
      <c r="D380" s="48"/>
      <c r="E380" s="48"/>
      <c r="F380" s="48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35">
        <v>1015</v>
      </c>
      <c r="R380" s="35"/>
      <c r="S380" s="51">
        <v>208</v>
      </c>
      <c r="T380" s="50">
        <f>SUM(S380/S379)</f>
        <v>0.6819672131147541</v>
      </c>
      <c r="U380" s="49">
        <f>SUM(S380*R379)</f>
        <v>1543403.3688739494</v>
      </c>
      <c r="V380" s="49">
        <f>SUM(T380*V379)</f>
        <v>9946509.691278687</v>
      </c>
      <c r="W380" s="35" t="str">
        <f>IF(V380&gt;U380,"MET","NOT MET")</f>
        <v>MET</v>
      </c>
    </row>
    <row r="381" spans="1:23" ht="12.75">
      <c r="A381" s="46" t="s">
        <v>401</v>
      </c>
      <c r="B381" s="47"/>
      <c r="C381" s="48"/>
      <c r="D381" s="48"/>
      <c r="E381" s="48"/>
      <c r="F381" s="48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35">
        <v>770</v>
      </c>
      <c r="R381" s="35"/>
      <c r="S381" s="51">
        <v>97</v>
      </c>
      <c r="T381" s="50">
        <f>SUM(S381/S379)</f>
        <v>0.3180327868852459</v>
      </c>
      <c r="U381" s="49">
        <f>SUM(R379*S381)</f>
        <v>719760.224907563</v>
      </c>
      <c r="V381" s="49">
        <f>SUM(T381*V379)</f>
        <v>4638516.538721311</v>
      </c>
      <c r="W381" s="35" t="str">
        <f>IF(V381&gt;U381,"MET","NOT MET")</f>
        <v>MET</v>
      </c>
    </row>
    <row r="382" spans="1:23" ht="12.75">
      <c r="A382" s="46">
        <v>7011</v>
      </c>
      <c r="B382" s="47" t="s">
        <v>154</v>
      </c>
      <c r="C382" s="48">
        <f>+'part 1'!B133</f>
        <v>11089563.5</v>
      </c>
      <c r="D382" s="48">
        <f>+'part 1'!E133</f>
        <v>201191.74</v>
      </c>
      <c r="E382" s="48">
        <v>36632.28</v>
      </c>
      <c r="F382" s="48">
        <f>+C382-D382-E382</f>
        <v>10851739.48</v>
      </c>
      <c r="G382" s="49">
        <f>+'part 2 totals'!C138-'part 2 totals'!D138</f>
        <v>274679.12</v>
      </c>
      <c r="H382" s="49">
        <f>+'part 2 totals'!E138-'part 2 totals'!F138</f>
        <v>11552.62</v>
      </c>
      <c r="I382" s="49">
        <f>+'part 2 totals'!G138-'part 2 totals'!H138</f>
        <v>207274.07</v>
      </c>
      <c r="J382" s="49">
        <f>+'part 2 totals'!I138-'part 2 totals'!J138</f>
        <v>0</v>
      </c>
      <c r="K382" s="49">
        <f>+'part 2 totals'!K138-'part 2 totals'!L138</f>
        <v>97437</v>
      </c>
      <c r="L382" s="49">
        <f>+'part 2 totals'!M138-'part 2 totals'!N138</f>
        <v>0</v>
      </c>
      <c r="M382" s="49">
        <f>+'part 2 totals'!O138-'part 2 totals'!P138</f>
        <v>854619.24</v>
      </c>
      <c r="N382" s="49">
        <f>+'part 2 totals'!Q138-'part 2 totals'!R138+'part 2 totals'!S138-'part 2 totals'!T138</f>
        <v>0</v>
      </c>
      <c r="O382" s="49">
        <f>SUM(G382:N382)</f>
        <v>1445562.05</v>
      </c>
      <c r="P382" s="49">
        <f>+F382-O382</f>
        <v>9406177.43</v>
      </c>
      <c r="Q382" s="35">
        <v>1351</v>
      </c>
      <c r="R382" s="49">
        <f>SUM(P382/Q382)</f>
        <v>6962.381517394522</v>
      </c>
      <c r="S382" s="51">
        <v>223</v>
      </c>
      <c r="T382" s="35"/>
      <c r="U382" s="49">
        <f>SUM(R382*S382)</f>
        <v>1552611.0783789784</v>
      </c>
      <c r="V382" s="49">
        <f>SUM(M382+N382+P382)</f>
        <v>10260796.67</v>
      </c>
      <c r="W382" s="35"/>
    </row>
    <row r="383" spans="1:23" ht="12.75">
      <c r="A383" s="46" t="s">
        <v>400</v>
      </c>
      <c r="B383" s="47"/>
      <c r="C383" s="48"/>
      <c r="D383" s="48"/>
      <c r="E383" s="48"/>
      <c r="F383" s="48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35">
        <v>747</v>
      </c>
      <c r="R383" s="35"/>
      <c r="S383" s="51">
        <v>133</v>
      </c>
      <c r="T383" s="50">
        <f>SUM(S383/S382)</f>
        <v>0.5964125560538116</v>
      </c>
      <c r="U383" s="49">
        <f>SUM(S383*R382)</f>
        <v>925996.7418134714</v>
      </c>
      <c r="V383" s="49">
        <f>SUM(T383*V382)</f>
        <v>6119667.969103138</v>
      </c>
      <c r="W383" s="35" t="str">
        <f>IF(V383&gt;U383,"MET","NOT MET")</f>
        <v>MET</v>
      </c>
    </row>
    <row r="384" spans="1:23" ht="12.75">
      <c r="A384" s="46" t="s">
        <v>401</v>
      </c>
      <c r="B384" s="47"/>
      <c r="C384" s="48"/>
      <c r="D384" s="48"/>
      <c r="E384" s="48"/>
      <c r="F384" s="48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35">
        <v>604</v>
      </c>
      <c r="R384" s="35"/>
      <c r="S384" s="51">
        <v>90</v>
      </c>
      <c r="T384" s="50">
        <f>SUM(S384/S382)</f>
        <v>0.40358744394618834</v>
      </c>
      <c r="U384" s="49">
        <f>SUM(R382*S384)</f>
        <v>626614.336565507</v>
      </c>
      <c r="V384" s="49">
        <f>SUM(T384*V382)</f>
        <v>4141128.700896861</v>
      </c>
      <c r="W384" s="35" t="str">
        <f>IF(V384&gt;U384,"MET","NOT MET")</f>
        <v>MET</v>
      </c>
    </row>
    <row r="385" spans="1:23" ht="12.75">
      <c r="A385" s="46">
        <v>7012</v>
      </c>
      <c r="B385" s="47" t="s">
        <v>155</v>
      </c>
      <c r="C385" s="48">
        <f>+'part 1'!B134</f>
        <v>24545423.08</v>
      </c>
      <c r="D385" s="48">
        <f>+'part 1'!E134</f>
        <v>436032.88</v>
      </c>
      <c r="E385" s="48">
        <v>909243.89</v>
      </c>
      <c r="F385" s="48">
        <f>+C385-D385-E385</f>
        <v>23200146.31</v>
      </c>
      <c r="G385" s="49">
        <f>+'part 2 totals'!C139-'part 2 totals'!D139</f>
        <v>590818.48</v>
      </c>
      <c r="H385" s="49">
        <f>+'part 2 totals'!E139-'part 2 totals'!F139</f>
        <v>38503.21</v>
      </c>
      <c r="I385" s="49">
        <f>+'part 2 totals'!G139-'part 2 totals'!H139</f>
        <v>593826.14</v>
      </c>
      <c r="J385" s="49">
        <f>+'part 2 totals'!I139-'part 2 totals'!J139</f>
        <v>33407.89</v>
      </c>
      <c r="K385" s="49">
        <f>+'part 2 totals'!K139-'part 2 totals'!L139</f>
        <v>139630.96</v>
      </c>
      <c r="L385" s="49">
        <f>+'part 2 totals'!M139-'part 2 totals'!N139</f>
        <v>0</v>
      </c>
      <c r="M385" s="49">
        <f>+'part 2 totals'!O139-'part 2 totals'!P139</f>
        <v>1971440.13</v>
      </c>
      <c r="N385" s="49">
        <f>+'part 2 totals'!Q139-'part 2 totals'!R139+'part 2 totals'!S139-'part 2 totals'!T139</f>
        <v>41267.82</v>
      </c>
      <c r="O385" s="49">
        <f>SUM(G385:N385)</f>
        <v>3408894.6299999994</v>
      </c>
      <c r="P385" s="49">
        <f>+F385-O385</f>
        <v>19791251.68</v>
      </c>
      <c r="Q385" s="35">
        <v>2764</v>
      </c>
      <c r="R385" s="49">
        <f>SUM(P385/Q385)</f>
        <v>7160.3660202604915</v>
      </c>
      <c r="S385" s="51">
        <v>498</v>
      </c>
      <c r="T385" s="35"/>
      <c r="U385" s="49">
        <f>SUM(R385*S385)</f>
        <v>3565862.278089725</v>
      </c>
      <c r="V385" s="49">
        <f>SUM(M385+N385+P385)</f>
        <v>21803959.63</v>
      </c>
      <c r="W385" s="35"/>
    </row>
    <row r="386" spans="1:23" ht="12.75">
      <c r="A386" s="46" t="s">
        <v>400</v>
      </c>
      <c r="B386" s="47"/>
      <c r="C386" s="48"/>
      <c r="D386" s="48"/>
      <c r="E386" s="48"/>
      <c r="F386" s="48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35">
        <v>1595</v>
      </c>
      <c r="R386" s="35"/>
      <c r="S386" s="51">
        <v>323</v>
      </c>
      <c r="T386" s="50">
        <f>SUM(S386/S385)</f>
        <v>0.6485943775100401</v>
      </c>
      <c r="U386" s="49">
        <f>SUM(S386*R385)</f>
        <v>2312798.2245441386</v>
      </c>
      <c r="V386" s="49">
        <f>SUM(T386*V385)</f>
        <v>14141925.623473894</v>
      </c>
      <c r="W386" s="35" t="str">
        <f>IF(V386&gt;U386,"MET","NOT MET")</f>
        <v>MET</v>
      </c>
    </row>
    <row r="387" spans="1:23" ht="12.75">
      <c r="A387" s="46" t="s">
        <v>401</v>
      </c>
      <c r="B387" s="47"/>
      <c r="C387" s="48"/>
      <c r="D387" s="48"/>
      <c r="E387" s="48"/>
      <c r="F387" s="48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35">
        <v>1169</v>
      </c>
      <c r="R387" s="35"/>
      <c r="S387" s="51">
        <v>175</v>
      </c>
      <c r="T387" s="50">
        <f>SUM(S387/S385)</f>
        <v>0.3514056224899598</v>
      </c>
      <c r="U387" s="49">
        <f>SUM(R385*S387)</f>
        <v>1253064.053545586</v>
      </c>
      <c r="V387" s="49">
        <f>SUM(T387*V385)</f>
        <v>7662034.006526103</v>
      </c>
      <c r="W387" s="35" t="str">
        <f>IF(V387&gt;U387,"MET","NOT MET")</f>
        <v>MET</v>
      </c>
    </row>
    <row r="388" spans="1:23" ht="12.75">
      <c r="A388" s="46">
        <v>7100</v>
      </c>
      <c r="B388" s="47" t="s">
        <v>156</v>
      </c>
      <c r="C388" s="48">
        <f>+'part 1'!B135</f>
        <v>32805140.55</v>
      </c>
      <c r="D388" s="48">
        <f>+'part 1'!E135</f>
        <v>492459.38</v>
      </c>
      <c r="E388" s="48">
        <v>4059593.9</v>
      </c>
      <c r="F388" s="48">
        <f>+C388-D388-E388</f>
        <v>28253087.270000003</v>
      </c>
      <c r="G388" s="49">
        <f>+'part 2 totals'!C140-'part 2 totals'!D140</f>
        <v>625387.29</v>
      </c>
      <c r="H388" s="49">
        <f>+'part 2 totals'!E140-'part 2 totals'!F140</f>
        <v>44687.65</v>
      </c>
      <c r="I388" s="49">
        <f>+'part 2 totals'!G140-'part 2 totals'!H140</f>
        <v>727729.59</v>
      </c>
      <c r="J388" s="49">
        <f>+'part 2 totals'!I140-'part 2 totals'!J140</f>
        <v>5088.18</v>
      </c>
      <c r="K388" s="49">
        <f>+'part 2 totals'!K140-'part 2 totals'!L140</f>
        <v>142250.25</v>
      </c>
      <c r="L388" s="49">
        <f>+'part 2 totals'!M140-'part 2 totals'!N140</f>
        <v>0</v>
      </c>
      <c r="M388" s="49">
        <f>+'part 2 totals'!O140-'part 2 totals'!P140</f>
        <v>2099242.48</v>
      </c>
      <c r="N388" s="49">
        <f>+'part 2 totals'!Q140-'part 2 totals'!R140+'part 2 totals'!S140-'part 2 totals'!T140</f>
        <v>27634.81</v>
      </c>
      <c r="O388" s="49">
        <f>SUM(G388:N388)</f>
        <v>3672020.25</v>
      </c>
      <c r="P388" s="49">
        <f>+F388-O388</f>
        <v>24581067.020000003</v>
      </c>
      <c r="Q388" s="35">
        <v>3156</v>
      </c>
      <c r="R388" s="49">
        <f>SUM(P388/Q388)</f>
        <v>7788.677762991129</v>
      </c>
      <c r="S388" s="51">
        <v>482</v>
      </c>
      <c r="T388" s="35"/>
      <c r="U388" s="49">
        <f>SUM(R388*S388)</f>
        <v>3754142.6817617244</v>
      </c>
      <c r="V388" s="49">
        <f>SUM(M388+N388+P388)</f>
        <v>26707944.310000002</v>
      </c>
      <c r="W388" s="35"/>
    </row>
    <row r="389" spans="1:23" ht="12.75">
      <c r="A389" s="46" t="s">
        <v>400</v>
      </c>
      <c r="B389" s="47"/>
      <c r="C389" s="48"/>
      <c r="D389" s="48"/>
      <c r="E389" s="48"/>
      <c r="F389" s="48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35">
        <v>1750</v>
      </c>
      <c r="R389" s="35"/>
      <c r="S389" s="51">
        <v>278</v>
      </c>
      <c r="T389" s="50">
        <f>SUM(S389/S388)</f>
        <v>0.5767634854771784</v>
      </c>
      <c r="U389" s="49">
        <f>SUM(S389*R388)</f>
        <v>2165252.418111534</v>
      </c>
      <c r="V389" s="49">
        <f>SUM(T389*V388)</f>
        <v>15404167.050165975</v>
      </c>
      <c r="W389" s="35" t="str">
        <f>IF(V389&gt;U389,"MET","NOT MET")</f>
        <v>MET</v>
      </c>
    </row>
    <row r="390" spans="1:23" ht="12.75">
      <c r="A390" s="46" t="s">
        <v>401</v>
      </c>
      <c r="B390" s="47"/>
      <c r="C390" s="48"/>
      <c r="D390" s="48"/>
      <c r="E390" s="48"/>
      <c r="F390" s="48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35">
        <v>1406</v>
      </c>
      <c r="R390" s="35"/>
      <c r="S390" s="51">
        <v>204</v>
      </c>
      <c r="T390" s="50">
        <f>SUM(S390/S388)</f>
        <v>0.42323651452282157</v>
      </c>
      <c r="U390" s="49">
        <f>SUM(R388*S390)</f>
        <v>1588890.2636501903</v>
      </c>
      <c r="V390" s="49">
        <f>SUM(T390*V388)</f>
        <v>11303777.259834025</v>
      </c>
      <c r="W390" s="35" t="str">
        <f>IF(V390&gt;U390,"MET","NOT MET")</f>
        <v>MET</v>
      </c>
    </row>
    <row r="391" spans="1:23" ht="12.75">
      <c r="A391" s="46">
        <v>7200</v>
      </c>
      <c r="B391" s="47" t="s">
        <v>86</v>
      </c>
      <c r="C391" s="48">
        <f>+'part 1'!B136</f>
        <v>29292661.61</v>
      </c>
      <c r="D391" s="48">
        <f>+'part 1'!E136</f>
        <v>535315.19</v>
      </c>
      <c r="E391" s="48">
        <v>2995771.35</v>
      </c>
      <c r="F391" s="48">
        <f>+C391-D391-E391</f>
        <v>25761575.069999997</v>
      </c>
      <c r="G391" s="49">
        <f>+'part 2 totals'!C141-'part 2 totals'!D141</f>
        <v>326340.16000000003</v>
      </c>
      <c r="H391" s="49">
        <f>+'part 2 totals'!E141-'part 2 totals'!F141</f>
        <v>0</v>
      </c>
      <c r="I391" s="49">
        <f>+'part 2 totals'!G141-'part 2 totals'!H141</f>
        <v>822775.08</v>
      </c>
      <c r="J391" s="49">
        <f>+'part 2 totals'!I141-'part 2 totals'!J141</f>
        <v>0</v>
      </c>
      <c r="K391" s="49">
        <f>+'part 2 totals'!K141-'part 2 totals'!L141</f>
        <v>90136.52</v>
      </c>
      <c r="L391" s="49">
        <f>+'part 2 totals'!M141-'part 2 totals'!N141</f>
        <v>0</v>
      </c>
      <c r="M391" s="49">
        <f>+'part 2 totals'!O141-'part 2 totals'!P141</f>
        <v>1562528.43</v>
      </c>
      <c r="N391" s="49">
        <f>+'part 2 totals'!Q141-'part 2 totals'!R141+'part 2 totals'!S141-'part 2 totals'!T141</f>
        <v>0</v>
      </c>
      <c r="O391" s="49">
        <f>SUM(G391:N391)</f>
        <v>2801780.19</v>
      </c>
      <c r="P391" s="49">
        <f>+F391-O391</f>
        <v>22959794.879999995</v>
      </c>
      <c r="Q391" s="35">
        <v>2048</v>
      </c>
      <c r="R391" s="49">
        <f>SUM(P391/Q391)</f>
        <v>11210.837343749998</v>
      </c>
      <c r="S391" s="51">
        <v>245</v>
      </c>
      <c r="T391" s="35"/>
      <c r="U391" s="49">
        <f>SUM(R391*S391)</f>
        <v>2746655.1492187493</v>
      </c>
      <c r="V391" s="49">
        <f>SUM(M391+N391+P391)</f>
        <v>24522323.309999995</v>
      </c>
      <c r="W391" s="35"/>
    </row>
    <row r="392" spans="1:23" ht="12.75">
      <c r="A392" s="46" t="s">
        <v>400</v>
      </c>
      <c r="B392" s="47"/>
      <c r="C392" s="48"/>
      <c r="D392" s="48"/>
      <c r="E392" s="48"/>
      <c r="F392" s="48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35">
        <v>1190</v>
      </c>
      <c r="R392" s="35"/>
      <c r="S392" s="51">
        <v>153</v>
      </c>
      <c r="T392" s="50">
        <f>SUM(S392/S391)</f>
        <v>0.6244897959183674</v>
      </c>
      <c r="U392" s="49">
        <f>SUM(S392*R391)</f>
        <v>1715258.1135937497</v>
      </c>
      <c r="V392" s="49">
        <f>SUM(T392*V391)</f>
        <v>15313940.67930612</v>
      </c>
      <c r="W392" s="35" t="str">
        <f>IF(V392&gt;U392,"MET","NOT MET")</f>
        <v>MET</v>
      </c>
    </row>
    <row r="393" spans="1:23" ht="12.75">
      <c r="A393" s="46" t="s">
        <v>401</v>
      </c>
      <c r="B393" s="47"/>
      <c r="C393" s="48"/>
      <c r="D393" s="48"/>
      <c r="E393" s="48"/>
      <c r="F393" s="48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35">
        <v>858</v>
      </c>
      <c r="R393" s="35"/>
      <c r="S393" s="51">
        <v>92</v>
      </c>
      <c r="T393" s="50">
        <f>SUM(S393/S391)</f>
        <v>0.37551020408163266</v>
      </c>
      <c r="U393" s="49">
        <f>SUM(R391*S393)</f>
        <v>1031397.0356249998</v>
      </c>
      <c r="V393" s="49">
        <f>SUM(T393*V391)</f>
        <v>9208382.630693875</v>
      </c>
      <c r="W393" s="35" t="str">
        <f>IF(V393&gt;U393,"MET","NOT MET")</f>
        <v>MET</v>
      </c>
    </row>
    <row r="394" spans="1:23" ht="12.75">
      <c r="A394" s="46">
        <v>7300</v>
      </c>
      <c r="B394" s="47" t="s">
        <v>87</v>
      </c>
      <c r="C394" s="48">
        <f>+'part 1'!B137</f>
        <v>25599820.15</v>
      </c>
      <c r="D394" s="48">
        <f>+'part 1'!E137</f>
        <v>871314.08</v>
      </c>
      <c r="E394" s="48">
        <v>3261171.51</v>
      </c>
      <c r="F394" s="48">
        <f>+C394-D394-E394</f>
        <v>21467334.560000002</v>
      </c>
      <c r="G394" s="49">
        <f>+'part 2 totals'!C142-'part 2 totals'!D142</f>
        <v>544931.13</v>
      </c>
      <c r="H394" s="49">
        <f>+'part 2 totals'!E142-'part 2 totals'!F142</f>
        <v>19098.02</v>
      </c>
      <c r="I394" s="49">
        <f>+'part 2 totals'!G142-'part 2 totals'!H142</f>
        <v>491049.04000000004</v>
      </c>
      <c r="J394" s="49">
        <f>+'part 2 totals'!I142-'part 2 totals'!J142</f>
        <v>0</v>
      </c>
      <c r="K394" s="49">
        <f>+'part 2 totals'!K142-'part 2 totals'!L142</f>
        <v>101677.4</v>
      </c>
      <c r="L394" s="49">
        <f>+'part 2 totals'!M142-'part 2 totals'!N142</f>
        <v>0</v>
      </c>
      <c r="M394" s="49">
        <f>+'part 2 totals'!O142-'part 2 totals'!P142</f>
        <v>1447074.52</v>
      </c>
      <c r="N394" s="49">
        <f>+'part 2 totals'!Q142-'part 2 totals'!R142+'part 2 totals'!S142-'part 2 totals'!T142</f>
        <v>0</v>
      </c>
      <c r="O394" s="49">
        <f>SUM(G394:N394)</f>
        <v>2603830.11</v>
      </c>
      <c r="P394" s="49">
        <f>+F394-O394</f>
        <v>18863504.450000003</v>
      </c>
      <c r="Q394" s="35">
        <v>2801</v>
      </c>
      <c r="R394" s="49">
        <f>SUM(P394/Q394)</f>
        <v>6734.5606747590155</v>
      </c>
      <c r="S394" s="51">
        <v>452</v>
      </c>
      <c r="T394" s="35"/>
      <c r="U394" s="49">
        <f>SUM(R394*S394)</f>
        <v>3044021.424991075</v>
      </c>
      <c r="V394" s="49">
        <f>SUM(M394+N394+P394)</f>
        <v>20310578.970000003</v>
      </c>
      <c r="W394" s="35"/>
    </row>
    <row r="395" spans="1:23" ht="12.75">
      <c r="A395" s="46" t="s">
        <v>400</v>
      </c>
      <c r="B395" s="47"/>
      <c r="C395" s="48"/>
      <c r="D395" s="48"/>
      <c r="E395" s="48"/>
      <c r="F395" s="48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35">
        <v>1545</v>
      </c>
      <c r="R395" s="35"/>
      <c r="S395" s="51">
        <v>304</v>
      </c>
      <c r="T395" s="50">
        <f>SUM(S395/S394)</f>
        <v>0.672566371681416</v>
      </c>
      <c r="U395" s="49">
        <f>SUM(S395*R394)</f>
        <v>2047306.4451267407</v>
      </c>
      <c r="V395" s="49">
        <f>SUM(T395*V394)</f>
        <v>13660212.404601773</v>
      </c>
      <c r="W395" s="35" t="str">
        <f>IF(V395&gt;U395,"MET","NOT MET")</f>
        <v>MET</v>
      </c>
    </row>
    <row r="396" spans="1:23" ht="12.75">
      <c r="A396" s="46" t="s">
        <v>401</v>
      </c>
      <c r="B396" s="47"/>
      <c r="C396" s="48"/>
      <c r="D396" s="48"/>
      <c r="E396" s="48"/>
      <c r="F396" s="48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35">
        <v>1256</v>
      </c>
      <c r="R396" s="35"/>
      <c r="S396" s="51">
        <v>148</v>
      </c>
      <c r="T396" s="50">
        <f>SUM(S396/S394)</f>
        <v>0.3274336283185841</v>
      </c>
      <c r="U396" s="49">
        <f>SUM(R394*S396)</f>
        <v>996714.9798643343</v>
      </c>
      <c r="V396" s="49">
        <f>SUM(T396*V394)</f>
        <v>6650366.565398231</v>
      </c>
      <c r="W396" s="35" t="str">
        <f>IF(V396&gt;U396,"MET","NOT MET")</f>
        <v>MET</v>
      </c>
    </row>
    <row r="397" spans="1:23" ht="12.75">
      <c r="A397" s="46">
        <v>7320</v>
      </c>
      <c r="B397" s="47" t="s">
        <v>157</v>
      </c>
      <c r="C397" s="48">
        <f>+'part 1'!B138</f>
        <v>21496537.69</v>
      </c>
      <c r="D397" s="48">
        <f>+'part 1'!E138</f>
        <v>625203.62</v>
      </c>
      <c r="E397" s="48">
        <v>1878689.85</v>
      </c>
      <c r="F397" s="48">
        <f>+C397-D397-E397</f>
        <v>18992644.22</v>
      </c>
      <c r="G397" s="49">
        <f>+'part 2 totals'!C143-'part 2 totals'!D143</f>
        <v>423635.33</v>
      </c>
      <c r="H397" s="49">
        <f>+'part 2 totals'!E143-'part 2 totals'!F143</f>
        <v>17113</v>
      </c>
      <c r="I397" s="49">
        <f>+'part 2 totals'!G143-'part 2 totals'!H143</f>
        <v>497493.01</v>
      </c>
      <c r="J397" s="49">
        <f>+'part 2 totals'!I143-'part 2 totals'!J143</f>
        <v>22217.18</v>
      </c>
      <c r="K397" s="49">
        <f>+'part 2 totals'!K143-'part 2 totals'!L143</f>
        <v>115154.25</v>
      </c>
      <c r="L397" s="49">
        <f>+'part 2 totals'!M143-'part 2 totals'!N143</f>
        <v>0</v>
      </c>
      <c r="M397" s="49">
        <f>+'part 2 totals'!O143-'part 2 totals'!P143</f>
        <v>1235366.77</v>
      </c>
      <c r="N397" s="49">
        <f>+'part 2 totals'!Q143-'part 2 totals'!R143+'part 2 totals'!S143-'part 2 totals'!T143</f>
        <v>0</v>
      </c>
      <c r="O397" s="49">
        <f>SUM(G397:N397)</f>
        <v>2310979.54</v>
      </c>
      <c r="P397" s="49">
        <f>+F397-O397</f>
        <v>16681664.68</v>
      </c>
      <c r="Q397" s="35">
        <v>2166</v>
      </c>
      <c r="R397" s="49">
        <f>SUM(P397/Q397)</f>
        <v>7701.599575253924</v>
      </c>
      <c r="S397" s="51">
        <v>357</v>
      </c>
      <c r="T397" s="35"/>
      <c r="U397" s="49">
        <f>SUM(R397*S397)</f>
        <v>2749471.0483656507</v>
      </c>
      <c r="V397" s="49">
        <f>SUM(M397+N397+P397)</f>
        <v>17917031.45</v>
      </c>
      <c r="W397" s="35"/>
    </row>
    <row r="398" spans="1:23" ht="12.75">
      <c r="A398" s="46" t="s">
        <v>400</v>
      </c>
      <c r="B398" s="47"/>
      <c r="C398" s="48"/>
      <c r="D398" s="48"/>
      <c r="E398" s="48"/>
      <c r="F398" s="48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35">
        <v>1267</v>
      </c>
      <c r="R398" s="35"/>
      <c r="S398" s="51">
        <v>238</v>
      </c>
      <c r="T398" s="50">
        <f>SUM(S398/S397)</f>
        <v>0.6666666666666666</v>
      </c>
      <c r="U398" s="49">
        <f>SUM(S398*R397)</f>
        <v>1832980.6989104338</v>
      </c>
      <c r="V398" s="49">
        <f>SUM(T398*V397)</f>
        <v>11944687.633333333</v>
      </c>
      <c r="W398" s="35" t="str">
        <f>IF(V398&gt;U398,"MET","NOT MET")</f>
        <v>MET</v>
      </c>
    </row>
    <row r="399" spans="1:23" ht="12.75">
      <c r="A399" s="46" t="s">
        <v>401</v>
      </c>
      <c r="B399" s="47"/>
      <c r="C399" s="48"/>
      <c r="D399" s="48"/>
      <c r="E399" s="48"/>
      <c r="F399" s="48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35">
        <v>899</v>
      </c>
      <c r="R399" s="35"/>
      <c r="S399" s="51">
        <v>119</v>
      </c>
      <c r="T399" s="50">
        <f>SUM(S399/S397)</f>
        <v>0.3333333333333333</v>
      </c>
      <c r="U399" s="49">
        <f>SUM(R397*S399)</f>
        <v>916490.3494552169</v>
      </c>
      <c r="V399" s="49">
        <f>SUM(T399*V397)</f>
        <v>5972343.816666666</v>
      </c>
      <c r="W399" s="35" t="str">
        <f>IF(V399&gt;U399,"MET","NOT MET")</f>
        <v>MET</v>
      </c>
    </row>
    <row r="400" spans="1:23" ht="12.75">
      <c r="A400" s="46">
        <v>7400</v>
      </c>
      <c r="B400" s="47" t="s">
        <v>88</v>
      </c>
      <c r="C400" s="48">
        <f>+'part 1'!B139</f>
        <v>25412987.69</v>
      </c>
      <c r="D400" s="48">
        <f>+'part 1'!E139</f>
        <v>535428.84</v>
      </c>
      <c r="E400" s="48">
        <v>4861038.03</v>
      </c>
      <c r="F400" s="48">
        <f>+C400-D400-E400</f>
        <v>20016520.82</v>
      </c>
      <c r="G400" s="49">
        <f>+'part 2 totals'!C144-'part 2 totals'!D144</f>
        <v>606910.7</v>
      </c>
      <c r="H400" s="49">
        <f>+'part 2 totals'!E144-'part 2 totals'!F144</f>
        <v>78739.31</v>
      </c>
      <c r="I400" s="49">
        <f>+'part 2 totals'!G144-'part 2 totals'!H144</f>
        <v>1133375.11</v>
      </c>
      <c r="J400" s="49">
        <f>+'part 2 totals'!I144-'part 2 totals'!J144</f>
        <v>0</v>
      </c>
      <c r="K400" s="49">
        <f>+'part 2 totals'!K144-'part 2 totals'!L144</f>
        <v>204469.52</v>
      </c>
      <c r="L400" s="49">
        <f>+'part 2 totals'!M144-'part 2 totals'!N144</f>
        <v>0</v>
      </c>
      <c r="M400" s="49">
        <f>+'part 2 totals'!O144-'part 2 totals'!P144</f>
        <v>1479992.27</v>
      </c>
      <c r="N400" s="49">
        <f>+'part 2 totals'!Q144-'part 2 totals'!R144+'part 2 totals'!S144-'part 2 totals'!T144</f>
        <v>49888.03</v>
      </c>
      <c r="O400" s="49">
        <f>SUM(G400:N400)</f>
        <v>3553374.94</v>
      </c>
      <c r="P400" s="49">
        <f>+F400-O400</f>
        <v>16463145.88</v>
      </c>
      <c r="Q400" s="35">
        <v>1969</v>
      </c>
      <c r="R400" s="49">
        <f>SUM(P400/Q400)</f>
        <v>8361.171091924836</v>
      </c>
      <c r="S400" s="51">
        <v>307</v>
      </c>
      <c r="T400" s="35"/>
      <c r="U400" s="49">
        <f>SUM(R400*S400)</f>
        <v>2566879.5252209245</v>
      </c>
      <c r="V400" s="49">
        <f>SUM(M400+N400+P400)</f>
        <v>17993026.18</v>
      </c>
      <c r="W400" s="35"/>
    </row>
    <row r="401" spans="1:23" ht="12.75">
      <c r="A401" s="46" t="s">
        <v>400</v>
      </c>
      <c r="B401" s="47"/>
      <c r="C401" s="48"/>
      <c r="D401" s="48"/>
      <c r="E401" s="48"/>
      <c r="F401" s="48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35">
        <v>1072</v>
      </c>
      <c r="R401" s="35"/>
      <c r="S401" s="51">
        <v>187</v>
      </c>
      <c r="T401" s="50">
        <f>SUM(S401/S400)</f>
        <v>0.6091205211726385</v>
      </c>
      <c r="U401" s="49">
        <f>SUM(S401*R400)</f>
        <v>1563538.9941899444</v>
      </c>
      <c r="V401" s="49">
        <f>SUM(T401*V400)</f>
        <v>10959921.484234529</v>
      </c>
      <c r="W401" s="35" t="str">
        <f>IF(V401&gt;U401,"MET","NOT MET")</f>
        <v>MET</v>
      </c>
    </row>
    <row r="402" spans="1:23" ht="12.75">
      <c r="A402" s="46" t="s">
        <v>401</v>
      </c>
      <c r="B402" s="47"/>
      <c r="C402" s="48"/>
      <c r="D402" s="48"/>
      <c r="E402" s="48"/>
      <c r="F402" s="48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35">
        <v>897</v>
      </c>
      <c r="R402" s="35"/>
      <c r="S402" s="51">
        <v>120</v>
      </c>
      <c r="T402" s="50">
        <f>SUM(S402/S400)</f>
        <v>0.39087947882736157</v>
      </c>
      <c r="U402" s="49">
        <f>SUM(R400*S402)</f>
        <v>1003340.5310309804</v>
      </c>
      <c r="V402" s="49">
        <f>SUM(T402*V400)</f>
        <v>7033104.695765472</v>
      </c>
      <c r="W402" s="35" t="str">
        <f>IF(V402&gt;U402,"MET","NOT MET")</f>
        <v>MET</v>
      </c>
    </row>
    <row r="403" spans="1:23" ht="12.75">
      <c r="A403" s="46">
        <v>7500</v>
      </c>
      <c r="B403" s="47" t="s">
        <v>158</v>
      </c>
      <c r="C403" s="48">
        <f>+'part 1'!B140</f>
        <v>85554839.25</v>
      </c>
      <c r="D403" s="48">
        <f>+'part 1'!E140</f>
        <v>1624019.88</v>
      </c>
      <c r="E403" s="48">
        <v>10847080.71</v>
      </c>
      <c r="F403" s="48">
        <f>+C403-D403-E403</f>
        <v>73083738.66</v>
      </c>
      <c r="G403" s="49">
        <f>+'part 2 totals'!C145-'part 2 totals'!D145</f>
        <v>1912563.43</v>
      </c>
      <c r="H403" s="49">
        <f>+'part 2 totals'!E145-'part 2 totals'!F145</f>
        <v>83180.83</v>
      </c>
      <c r="I403" s="49">
        <f>+'part 2 totals'!G145-'part 2 totals'!H145</f>
        <v>2460389.37</v>
      </c>
      <c r="J403" s="49">
        <f>+'part 2 totals'!I145-'part 2 totals'!J145</f>
        <v>0</v>
      </c>
      <c r="K403" s="49">
        <f>+'part 2 totals'!K145-'part 2 totals'!L145</f>
        <v>765908.97</v>
      </c>
      <c r="L403" s="49">
        <f>+'part 2 totals'!M145-'part 2 totals'!N145</f>
        <v>0</v>
      </c>
      <c r="M403" s="49">
        <f>+'part 2 totals'!O145-'part 2 totals'!P145</f>
        <v>6046856.38</v>
      </c>
      <c r="N403" s="49">
        <f>+'part 2 totals'!Q145-'part 2 totals'!R145+'part 2 totals'!S145-'part 2 totals'!T145</f>
        <v>0</v>
      </c>
      <c r="O403" s="49">
        <f>SUM(G403:N403)</f>
        <v>11268898.98</v>
      </c>
      <c r="P403" s="49">
        <f>+F403-O403</f>
        <v>61814839.67999999</v>
      </c>
      <c r="Q403" s="35">
        <v>8137</v>
      </c>
      <c r="R403" s="49">
        <f>SUM(P403/Q403)</f>
        <v>7596.76043750768</v>
      </c>
      <c r="S403" s="51">
        <v>908</v>
      </c>
      <c r="T403" s="35"/>
      <c r="U403" s="49">
        <f>SUM(R403*S403)</f>
        <v>6897858.477256973</v>
      </c>
      <c r="V403" s="49">
        <f>SUM(M403+N403+P403)</f>
        <v>67861696.05999999</v>
      </c>
      <c r="W403" s="35"/>
    </row>
    <row r="404" spans="1:23" ht="12.75">
      <c r="A404" s="46" t="s">
        <v>400</v>
      </c>
      <c r="B404" s="47"/>
      <c r="C404" s="48"/>
      <c r="D404" s="48"/>
      <c r="E404" s="48"/>
      <c r="F404" s="48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35">
        <v>4581</v>
      </c>
      <c r="R404" s="35"/>
      <c r="S404" s="51">
        <v>554</v>
      </c>
      <c r="T404" s="50">
        <f>SUM(S404/S403)</f>
        <v>0.6101321585903083</v>
      </c>
      <c r="U404" s="49">
        <f>SUM(S404*R403)</f>
        <v>4208605.282379255</v>
      </c>
      <c r="V404" s="49">
        <f>SUM(T404*V403)</f>
        <v>41404603.10268722</v>
      </c>
      <c r="W404" s="35" t="str">
        <f>IF(V404&gt;U404,"MET","NOT MET")</f>
        <v>MET</v>
      </c>
    </row>
    <row r="405" spans="1:23" ht="12.75">
      <c r="A405" s="46" t="s">
        <v>401</v>
      </c>
      <c r="B405" s="47"/>
      <c r="C405" s="48"/>
      <c r="D405" s="48"/>
      <c r="E405" s="48"/>
      <c r="F405" s="48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35">
        <v>3556</v>
      </c>
      <c r="R405" s="35"/>
      <c r="S405" s="51">
        <v>354</v>
      </c>
      <c r="T405" s="50">
        <f>SUM(S405/S403)</f>
        <v>0.3898678414096916</v>
      </c>
      <c r="U405" s="49">
        <f>SUM(R403*S405)</f>
        <v>2689253.1948777186</v>
      </c>
      <c r="V405" s="49">
        <f>SUM(T405*V403)</f>
        <v>26457092.95731277</v>
      </c>
      <c r="W405" s="35" t="str">
        <f>IF(V405&gt;U405,"MET","NOT MET")</f>
        <v>MET</v>
      </c>
    </row>
    <row r="406" spans="1:23" ht="12.75">
      <c r="A406" s="46">
        <v>7611</v>
      </c>
      <c r="B406" s="47" t="s">
        <v>159</v>
      </c>
      <c r="C406" s="48">
        <f>+'part 1'!B141</f>
        <v>8921105.22</v>
      </c>
      <c r="D406" s="48">
        <f>+'part 1'!E141</f>
        <v>190761.12</v>
      </c>
      <c r="E406" s="48">
        <v>631057.62</v>
      </c>
      <c r="F406" s="48">
        <f>+C406-D406-E406</f>
        <v>8099286.480000001</v>
      </c>
      <c r="G406" s="49">
        <f>+'part 2 totals'!C146-'part 2 totals'!D146</f>
        <v>214595.67</v>
      </c>
      <c r="H406" s="49">
        <f>+'part 2 totals'!E146-'part 2 totals'!F146</f>
        <v>6012.11</v>
      </c>
      <c r="I406" s="49">
        <f>+'part 2 totals'!G146-'part 2 totals'!H146</f>
        <v>847786.18</v>
      </c>
      <c r="J406" s="49">
        <f>+'part 2 totals'!I146-'part 2 totals'!J146</f>
        <v>0</v>
      </c>
      <c r="K406" s="49">
        <f>+'part 2 totals'!K146-'part 2 totals'!L146</f>
        <v>116856.45</v>
      </c>
      <c r="L406" s="49">
        <f>+'part 2 totals'!M146-'part 2 totals'!N146</f>
        <v>0</v>
      </c>
      <c r="M406" s="49">
        <f>+'part 2 totals'!O146-'part 2 totals'!P146</f>
        <v>605293.36</v>
      </c>
      <c r="N406" s="49">
        <f>+'part 2 totals'!Q146-'part 2 totals'!R146+'part 2 totals'!S146-'part 2 totals'!T146</f>
        <v>0</v>
      </c>
      <c r="O406" s="49">
        <f>SUM(G406:N406)</f>
        <v>1790543.77</v>
      </c>
      <c r="P406" s="49">
        <f>+F406-O406</f>
        <v>6308742.710000001</v>
      </c>
      <c r="Q406" s="35">
        <v>576</v>
      </c>
      <c r="R406" s="49">
        <f>SUM(P406/Q406)</f>
        <v>10952.678315972224</v>
      </c>
      <c r="S406" s="51">
        <v>75</v>
      </c>
      <c r="T406" s="35"/>
      <c r="U406" s="49">
        <f>SUM(R406*S406)</f>
        <v>821450.8736979167</v>
      </c>
      <c r="V406" s="49">
        <f>SUM(M406+N406+P406)</f>
        <v>6914036.070000001</v>
      </c>
      <c r="W406" s="35"/>
    </row>
    <row r="407" spans="1:23" ht="12.75">
      <c r="A407" s="46" t="s">
        <v>400</v>
      </c>
      <c r="B407" s="47"/>
      <c r="C407" s="48"/>
      <c r="D407" s="48"/>
      <c r="E407" s="48"/>
      <c r="F407" s="48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35">
        <v>312</v>
      </c>
      <c r="R407" s="35"/>
      <c r="S407" s="51">
        <v>49</v>
      </c>
      <c r="T407" s="50">
        <f>SUM(S407/S406)</f>
        <v>0.6533333333333333</v>
      </c>
      <c r="U407" s="49">
        <f>SUM(S407*R406)</f>
        <v>536681.2374826389</v>
      </c>
      <c r="V407" s="49">
        <f>SUM(T407*V406)</f>
        <v>4517170.232400001</v>
      </c>
      <c r="W407" s="35" t="str">
        <f>IF(V407&gt;U407,"MET","NOT MET")</f>
        <v>MET</v>
      </c>
    </row>
    <row r="408" spans="1:23" ht="12.75">
      <c r="A408" s="46" t="s">
        <v>401</v>
      </c>
      <c r="B408" s="47"/>
      <c r="C408" s="48"/>
      <c r="D408" s="48"/>
      <c r="E408" s="48"/>
      <c r="F408" s="48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35">
        <v>264</v>
      </c>
      <c r="R408" s="35"/>
      <c r="S408" s="51">
        <v>26</v>
      </c>
      <c r="T408" s="50">
        <f>SUM(S408/S406)</f>
        <v>0.3466666666666667</v>
      </c>
      <c r="U408" s="49">
        <f>SUM(R406*S408)</f>
        <v>284769.63621527783</v>
      </c>
      <c r="V408" s="49">
        <f>SUM(T408*V406)</f>
        <v>2396865.8376000007</v>
      </c>
      <c r="W408" s="35" t="str">
        <f>IF(V408&gt;U408,"MET","NOT MET")</f>
        <v>MET</v>
      </c>
    </row>
    <row r="409" spans="1:23" ht="12.75">
      <c r="A409" s="46">
        <v>7612</v>
      </c>
      <c r="B409" s="47" t="s">
        <v>160</v>
      </c>
      <c r="C409" s="48">
        <f>+'part 1'!B142</f>
        <v>11562118.47</v>
      </c>
      <c r="D409" s="48">
        <f>+'part 1'!E142</f>
        <v>102206.61</v>
      </c>
      <c r="E409" s="48">
        <v>2444542.03</v>
      </c>
      <c r="F409" s="48">
        <f>+C409-D409-E409</f>
        <v>9015369.830000002</v>
      </c>
      <c r="G409" s="49">
        <f>+'part 2 totals'!C147-'part 2 totals'!D147</f>
        <v>287579.84</v>
      </c>
      <c r="H409" s="49">
        <f>+'part 2 totals'!E147-'part 2 totals'!F147</f>
        <v>11160.62</v>
      </c>
      <c r="I409" s="49">
        <f>+'part 2 totals'!G147-'part 2 totals'!H147</f>
        <v>785884.63</v>
      </c>
      <c r="J409" s="49">
        <f>+'part 2 totals'!I147-'part 2 totals'!J147</f>
        <v>0</v>
      </c>
      <c r="K409" s="49">
        <f>+'part 2 totals'!K147-'part 2 totals'!L147</f>
        <v>220752.3</v>
      </c>
      <c r="L409" s="49">
        <f>+'part 2 totals'!M147-'part 2 totals'!N147</f>
        <v>0</v>
      </c>
      <c r="M409" s="49">
        <f>+'part 2 totals'!O147-'part 2 totals'!P147</f>
        <v>638697.64</v>
      </c>
      <c r="N409" s="49">
        <f>+'part 2 totals'!Q147-'part 2 totals'!R147+'part 2 totals'!S147-'part 2 totals'!T147</f>
        <v>0</v>
      </c>
      <c r="O409" s="49">
        <f>SUM(G409:N409)</f>
        <v>1944075.0300000003</v>
      </c>
      <c r="P409" s="49">
        <f>+F409-O409</f>
        <v>7071294.800000002</v>
      </c>
      <c r="Q409" s="35">
        <v>853</v>
      </c>
      <c r="R409" s="49">
        <f>SUM(P409/Q409)</f>
        <v>8289.911840562721</v>
      </c>
      <c r="S409" s="51">
        <v>134</v>
      </c>
      <c r="T409" s="35"/>
      <c r="U409" s="49">
        <f>SUM(R409*S409)</f>
        <v>1110848.1866354046</v>
      </c>
      <c r="V409" s="49">
        <f>SUM(M409+N409+P409)</f>
        <v>7709992.440000001</v>
      </c>
      <c r="W409" s="35"/>
    </row>
    <row r="410" spans="1:23" ht="12.75">
      <c r="A410" s="46" t="s">
        <v>400</v>
      </c>
      <c r="B410" s="47"/>
      <c r="C410" s="48"/>
      <c r="D410" s="48"/>
      <c r="E410" s="48"/>
      <c r="F410" s="48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35">
        <v>468</v>
      </c>
      <c r="R410" s="35"/>
      <c r="S410" s="51">
        <v>86</v>
      </c>
      <c r="T410" s="50">
        <f>SUM(S410/S409)</f>
        <v>0.6417910447761194</v>
      </c>
      <c r="U410" s="49">
        <f>SUM(S410*R409)</f>
        <v>712932.418288394</v>
      </c>
      <c r="V410" s="49">
        <f>SUM(T410*V409)</f>
        <v>4948204.103283582</v>
      </c>
      <c r="W410" s="35" t="str">
        <f>IF(V410&gt;U410,"MET","NOT MET")</f>
        <v>MET</v>
      </c>
    </row>
    <row r="411" spans="1:23" ht="12.75">
      <c r="A411" s="46" t="s">
        <v>401</v>
      </c>
      <c r="B411" s="47"/>
      <c r="C411" s="48"/>
      <c r="D411" s="48"/>
      <c r="E411" s="48"/>
      <c r="F411" s="48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35">
        <v>385</v>
      </c>
      <c r="R411" s="35"/>
      <c r="S411" s="51">
        <v>48</v>
      </c>
      <c r="T411" s="50">
        <f>SUM(S411/S409)</f>
        <v>0.3582089552238806</v>
      </c>
      <c r="U411" s="49">
        <f>SUM(R409*S411)</f>
        <v>397915.7683470106</v>
      </c>
      <c r="V411" s="49">
        <f>SUM(T411*V409)</f>
        <v>2761788.336716418</v>
      </c>
      <c r="W411" s="35" t="str">
        <f>IF(V411&gt;U411,"MET","NOT MET")</f>
        <v>MET</v>
      </c>
    </row>
    <row r="412" spans="1:23" ht="12.75">
      <c r="A412" s="46">
        <v>7613</v>
      </c>
      <c r="B412" s="47" t="s">
        <v>161</v>
      </c>
      <c r="C412" s="48">
        <f>+'part 1'!B143</f>
        <v>20617192.72</v>
      </c>
      <c r="D412" s="48">
        <f>+'part 1'!E143</f>
        <v>576977.15</v>
      </c>
      <c r="E412" s="48">
        <v>3013902.68</v>
      </c>
      <c r="F412" s="48">
        <f>+C412-D412-E412</f>
        <v>17026312.89</v>
      </c>
      <c r="G412" s="49">
        <f>+'part 2 totals'!C148-'part 2 totals'!D148</f>
        <v>544383.49</v>
      </c>
      <c r="H412" s="49">
        <f>+'part 2 totals'!E148-'part 2 totals'!F148</f>
        <v>8876.96</v>
      </c>
      <c r="I412" s="49">
        <f>+'part 2 totals'!G148-'part 2 totals'!H148</f>
        <v>863974.07</v>
      </c>
      <c r="J412" s="49">
        <f>+'part 2 totals'!I148-'part 2 totals'!J148</f>
        <v>0</v>
      </c>
      <c r="K412" s="49">
        <f>+'part 2 totals'!K148-'part 2 totals'!L148</f>
        <v>217514.44999999998</v>
      </c>
      <c r="L412" s="49">
        <f>+'part 2 totals'!M148-'part 2 totals'!N148</f>
        <v>0</v>
      </c>
      <c r="M412" s="49">
        <f>+'part 2 totals'!O148-'part 2 totals'!P148</f>
        <v>1309573.95</v>
      </c>
      <c r="N412" s="49">
        <f>+'part 2 totals'!Q148-'part 2 totals'!R148+'part 2 totals'!S148-'part 2 totals'!T148</f>
        <v>0</v>
      </c>
      <c r="O412" s="49">
        <f>SUM(G412:N412)</f>
        <v>2944322.92</v>
      </c>
      <c r="P412" s="49">
        <f>+F412-O412</f>
        <v>14081989.97</v>
      </c>
      <c r="Q412" s="35">
        <v>1864</v>
      </c>
      <c r="R412" s="49">
        <f>SUM(P412/Q412)</f>
        <v>7554.715649141631</v>
      </c>
      <c r="S412" s="51">
        <v>265</v>
      </c>
      <c r="T412" s="35"/>
      <c r="U412" s="49">
        <f>SUM(R412*S412)</f>
        <v>2001999.647022532</v>
      </c>
      <c r="V412" s="49">
        <f>SUM(M412+N412+P412)</f>
        <v>15391563.92</v>
      </c>
      <c r="W412" s="35"/>
    </row>
    <row r="413" spans="1:23" ht="12.75">
      <c r="A413" s="46" t="s">
        <v>400</v>
      </c>
      <c r="B413" s="47"/>
      <c r="C413" s="48"/>
      <c r="D413" s="48"/>
      <c r="E413" s="48"/>
      <c r="F413" s="48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35">
        <v>1050</v>
      </c>
      <c r="R413" s="35"/>
      <c r="S413" s="51">
        <v>176</v>
      </c>
      <c r="T413" s="50">
        <f>SUM(S413/S412)</f>
        <v>0.6641509433962264</v>
      </c>
      <c r="U413" s="49">
        <f>SUM(S413*R412)</f>
        <v>1329629.954248927</v>
      </c>
      <c r="V413" s="49">
        <f>SUM(T413*V412)</f>
        <v>10222321.69781132</v>
      </c>
      <c r="W413" s="35" t="str">
        <f>IF(V413&gt;U413,"MET","NOT MET")</f>
        <v>MET</v>
      </c>
    </row>
    <row r="414" spans="1:23" ht="12.75">
      <c r="A414" s="46" t="s">
        <v>401</v>
      </c>
      <c r="B414" s="47"/>
      <c r="C414" s="48"/>
      <c r="D414" s="48"/>
      <c r="E414" s="48"/>
      <c r="F414" s="48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35">
        <v>814</v>
      </c>
      <c r="R414" s="49"/>
      <c r="S414" s="51">
        <v>89</v>
      </c>
      <c r="T414" s="50">
        <f>SUM(S414/S412)</f>
        <v>0.33584905660377357</v>
      </c>
      <c r="U414" s="49">
        <f>SUM(R412*S414)</f>
        <v>672369.6927736051</v>
      </c>
      <c r="V414" s="49">
        <f>SUM(T414*V412)</f>
        <v>5169242.222188679</v>
      </c>
      <c r="W414" s="35" t="str">
        <f>IF(V414&gt;U414,"MET","NOT MET")</f>
        <v>MET</v>
      </c>
    </row>
    <row r="415" spans="1:23" ht="12.75">
      <c r="A415" s="46">
        <v>7620</v>
      </c>
      <c r="B415" s="47" t="s">
        <v>162</v>
      </c>
      <c r="C415" s="48">
        <f>+'part 1'!B144</f>
        <v>62773831.6</v>
      </c>
      <c r="D415" s="48">
        <f>+'part 1'!E144</f>
        <v>1022004.9</v>
      </c>
      <c r="E415" s="48">
        <v>8105053.57</v>
      </c>
      <c r="F415" s="48">
        <f>+C415-D415-E415</f>
        <v>53646773.13</v>
      </c>
      <c r="G415" s="49">
        <f>+'part 2 totals'!C149-'part 2 totals'!D149</f>
        <v>1487210.77</v>
      </c>
      <c r="H415" s="49">
        <f>+'part 2 totals'!E149-'part 2 totals'!F149</f>
        <v>39371.57</v>
      </c>
      <c r="I415" s="49">
        <f>+'part 2 totals'!G149-'part 2 totals'!H149</f>
        <v>4483476.93</v>
      </c>
      <c r="J415" s="49">
        <f>+'part 2 totals'!I149-'part 2 totals'!J149</f>
        <v>0</v>
      </c>
      <c r="K415" s="49">
        <f>+'part 2 totals'!K149-'part 2 totals'!L149</f>
        <v>751765.2</v>
      </c>
      <c r="L415" s="49">
        <f>+'part 2 totals'!M149-'part 2 totals'!N149</f>
        <v>0</v>
      </c>
      <c r="M415" s="49">
        <f>+'part 2 totals'!O149-'part 2 totals'!P149</f>
        <v>3204106.91</v>
      </c>
      <c r="N415" s="49">
        <f>+'part 2 totals'!Q149-'part 2 totals'!R149+'part 2 totals'!S149-'part 2 totals'!T149</f>
        <v>0</v>
      </c>
      <c r="O415" s="49">
        <f>SUM(G415:N415)</f>
        <v>9965931.379999999</v>
      </c>
      <c r="P415" s="49">
        <f>+F415-O415</f>
        <v>43680841.75</v>
      </c>
      <c r="Q415" s="35">
        <v>5196</v>
      </c>
      <c r="R415" s="49">
        <f>SUM(P415/Q415)</f>
        <v>8406.628512317167</v>
      </c>
      <c r="S415" s="51">
        <v>612</v>
      </c>
      <c r="T415" s="35"/>
      <c r="U415" s="49">
        <f>SUM(R415*S415)</f>
        <v>5144856.649538106</v>
      </c>
      <c r="V415" s="49">
        <f>SUM(M415+N415+P415)</f>
        <v>46884948.66</v>
      </c>
      <c r="W415" s="35"/>
    </row>
    <row r="416" spans="1:23" ht="12.75">
      <c r="A416" s="46" t="s">
        <v>400</v>
      </c>
      <c r="B416" s="47"/>
      <c r="C416" s="48"/>
      <c r="D416" s="48"/>
      <c r="E416" s="48"/>
      <c r="F416" s="48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35">
        <v>3041</v>
      </c>
      <c r="R416" s="35"/>
      <c r="S416" s="51">
        <v>407</v>
      </c>
      <c r="T416" s="50">
        <f>SUM(S416/S415)</f>
        <v>0.6650326797385621</v>
      </c>
      <c r="U416" s="49">
        <f>SUM(S416*R415)</f>
        <v>3421497.804513087</v>
      </c>
      <c r="V416" s="49">
        <f>SUM(T416*V415)</f>
        <v>31180023.0467647</v>
      </c>
      <c r="W416" s="35" t="str">
        <f>IF(V416&gt;U416,"MET","NOT MET")</f>
        <v>MET</v>
      </c>
    </row>
    <row r="417" spans="1:23" ht="12.75">
      <c r="A417" s="46" t="s">
        <v>401</v>
      </c>
      <c r="B417" s="47"/>
      <c r="C417" s="48"/>
      <c r="D417" s="48"/>
      <c r="E417" s="48"/>
      <c r="F417" s="48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35">
        <v>2155</v>
      </c>
      <c r="R417" s="35"/>
      <c r="S417" s="51">
        <v>205</v>
      </c>
      <c r="T417" s="50">
        <f>SUM(S417/S415)</f>
        <v>0.3349673202614379</v>
      </c>
      <c r="U417" s="49">
        <f>SUM(R415*S417)</f>
        <v>1723358.8450250193</v>
      </c>
      <c r="V417" s="49">
        <f>SUM(T417*V415)</f>
        <v>15704925.613235291</v>
      </c>
      <c r="W417" s="35" t="str">
        <f>IF(V417&gt;U417,"MET","NOT MET")</f>
        <v>MET</v>
      </c>
    </row>
    <row r="418" spans="1:23" ht="12.75">
      <c r="A418" s="46">
        <v>7700</v>
      </c>
      <c r="B418" s="47" t="s">
        <v>89</v>
      </c>
      <c r="C418" s="48">
        <f>+'part 1'!B145</f>
        <v>48521123.31</v>
      </c>
      <c r="D418" s="48">
        <f>+'part 1'!E145</f>
        <v>1831978.53</v>
      </c>
      <c r="E418" s="48">
        <v>10677846.97</v>
      </c>
      <c r="F418" s="48">
        <f>+C418-D418-E418</f>
        <v>36011297.81</v>
      </c>
      <c r="G418" s="49">
        <f>+'part 2 totals'!C150-'part 2 totals'!D150</f>
        <v>1177881.1500000001</v>
      </c>
      <c r="H418" s="49">
        <f>+'part 2 totals'!E150-'part 2 totals'!F150</f>
        <v>157849.12</v>
      </c>
      <c r="I418" s="49">
        <f>+'part 2 totals'!G150-'part 2 totals'!H150</f>
        <v>1085523.9300000002</v>
      </c>
      <c r="J418" s="49">
        <f>+'part 2 totals'!I150-'part 2 totals'!J150</f>
        <v>0</v>
      </c>
      <c r="K418" s="49">
        <f>+'part 2 totals'!K150-'part 2 totals'!L150</f>
        <v>171208.67</v>
      </c>
      <c r="L418" s="49">
        <f>+'part 2 totals'!M150-'part 2 totals'!N150</f>
        <v>0</v>
      </c>
      <c r="M418" s="49">
        <f>+'part 2 totals'!O150-'part 2 totals'!P150</f>
        <v>2812555.59</v>
      </c>
      <c r="N418" s="49">
        <f>+'part 2 totals'!Q150-'part 2 totals'!R150+'part 2 totals'!S150-'part 2 totals'!T150</f>
        <v>0</v>
      </c>
      <c r="O418" s="49">
        <f>SUM(G418:N418)</f>
        <v>5405018.46</v>
      </c>
      <c r="P418" s="49">
        <f>+F418-O418</f>
        <v>30606279.35</v>
      </c>
      <c r="Q418" s="35">
        <v>3287</v>
      </c>
      <c r="R418" s="49">
        <f>SUM(P418/Q418)</f>
        <v>9311.311028293278</v>
      </c>
      <c r="S418" s="51">
        <v>569</v>
      </c>
      <c r="T418" s="35"/>
      <c r="U418" s="49">
        <f>SUM(R418*S418)</f>
        <v>5298135.975098875</v>
      </c>
      <c r="V418" s="49">
        <f>SUM(M418+N418+P418)</f>
        <v>33418834.94</v>
      </c>
      <c r="W418" s="35"/>
    </row>
    <row r="419" spans="1:23" ht="12.75">
      <c r="A419" s="46" t="s">
        <v>400</v>
      </c>
      <c r="B419" s="47"/>
      <c r="C419" s="48"/>
      <c r="D419" s="48"/>
      <c r="E419" s="48"/>
      <c r="F419" s="48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35">
        <v>1854</v>
      </c>
      <c r="R419" s="35"/>
      <c r="S419" s="51">
        <v>421</v>
      </c>
      <c r="T419" s="50">
        <f>SUM(S419/S418)</f>
        <v>0.7398945518453427</v>
      </c>
      <c r="U419" s="49">
        <f>SUM(S419*R418)</f>
        <v>3920061.94291147</v>
      </c>
      <c r="V419" s="49">
        <f>SUM(T419*V418)</f>
        <v>24726413.90112478</v>
      </c>
      <c r="W419" s="35" t="str">
        <f>IF(V419&gt;U419,"MET","NOT MET")</f>
        <v>MET</v>
      </c>
    </row>
    <row r="420" spans="1:23" ht="12.75">
      <c r="A420" s="46" t="s">
        <v>401</v>
      </c>
      <c r="B420" s="47"/>
      <c r="C420" s="48"/>
      <c r="D420" s="48"/>
      <c r="E420" s="48"/>
      <c r="F420" s="48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35">
        <v>1433</v>
      </c>
      <c r="R420" s="35"/>
      <c r="S420" s="51">
        <v>148</v>
      </c>
      <c r="T420" s="50">
        <f>SUM(S420/S418)</f>
        <v>0.2601054481546573</v>
      </c>
      <c r="U420" s="49">
        <f>SUM(R418*S420)</f>
        <v>1378074.032187405</v>
      </c>
      <c r="V420" s="49">
        <f>SUM(T420*V418)</f>
        <v>8692421.03887522</v>
      </c>
      <c r="W420" s="35" t="str">
        <f>IF(V420&gt;U420,"MET","NOT MET")</f>
        <v>MET</v>
      </c>
    </row>
    <row r="421" spans="1:23" ht="12.75">
      <c r="A421" s="46">
        <v>7800</v>
      </c>
      <c r="B421" s="47" t="s">
        <v>90</v>
      </c>
      <c r="C421" s="48">
        <f>+'part 1'!B146</f>
        <v>21784898.68</v>
      </c>
      <c r="D421" s="48">
        <f>+'part 1'!E146</f>
        <v>1321177.67</v>
      </c>
      <c r="E421" s="48">
        <v>5526050.07</v>
      </c>
      <c r="F421" s="48">
        <f>+C421-D421-E421</f>
        <v>14937670.939999998</v>
      </c>
      <c r="G421" s="49">
        <f>+'part 2 totals'!C151-'part 2 totals'!D151</f>
        <v>387442.04000000004</v>
      </c>
      <c r="H421" s="49">
        <f>+'part 2 totals'!E151-'part 2 totals'!F151</f>
        <v>13638.61</v>
      </c>
      <c r="I421" s="49">
        <f>+'part 2 totals'!G151-'part 2 totals'!H151</f>
        <v>475157.80000000005</v>
      </c>
      <c r="J421" s="49">
        <f>+'part 2 totals'!I151-'part 2 totals'!J151</f>
        <v>0</v>
      </c>
      <c r="K421" s="49">
        <f>+'part 2 totals'!K151-'part 2 totals'!L151</f>
        <v>132829.49</v>
      </c>
      <c r="L421" s="49">
        <f>+'part 2 totals'!M151-'part 2 totals'!N151</f>
        <v>0</v>
      </c>
      <c r="M421" s="49">
        <f>+'part 2 totals'!O151-'part 2 totals'!P151</f>
        <v>993095.01</v>
      </c>
      <c r="N421" s="49">
        <f>+'part 2 totals'!Q151-'part 2 totals'!R151+'part 2 totals'!S151-'part 2 totals'!T151</f>
        <v>87.69</v>
      </c>
      <c r="O421" s="49">
        <f>SUM(G421:N421)</f>
        <v>2002250.6400000001</v>
      </c>
      <c r="P421" s="49">
        <f>+F421-O421</f>
        <v>12935420.299999997</v>
      </c>
      <c r="Q421" s="35">
        <v>1808</v>
      </c>
      <c r="R421" s="49">
        <f>SUM(P421/Q421)</f>
        <v>7154.546626106193</v>
      </c>
      <c r="S421" s="51">
        <v>268</v>
      </c>
      <c r="T421" s="35"/>
      <c r="U421" s="49">
        <f>SUM(R421*S421)</f>
        <v>1917418.4957964597</v>
      </c>
      <c r="V421" s="49">
        <f>SUM(M421+N421+P421)</f>
        <v>13928602.999999996</v>
      </c>
      <c r="W421" s="35"/>
    </row>
    <row r="422" spans="1:23" ht="12.75">
      <c r="A422" s="46" t="s">
        <v>400</v>
      </c>
      <c r="B422" s="47"/>
      <c r="C422" s="48"/>
      <c r="D422" s="48"/>
      <c r="E422" s="48"/>
      <c r="F422" s="48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35">
        <v>994</v>
      </c>
      <c r="R422" s="35"/>
      <c r="S422" s="51">
        <v>178</v>
      </c>
      <c r="T422" s="50">
        <f>SUM(S422/S421)</f>
        <v>0.664179104477612</v>
      </c>
      <c r="U422" s="49">
        <f>SUM(S422*R421)</f>
        <v>1273509.2994469022</v>
      </c>
      <c r="V422" s="49">
        <f>SUM(T422*V421)</f>
        <v>9251087.067164177</v>
      </c>
      <c r="W422" s="35" t="str">
        <f>IF(V422&gt;U422,"MET","NOT MET")</f>
        <v>MET</v>
      </c>
    </row>
    <row r="423" spans="1:23" ht="12.75">
      <c r="A423" s="46" t="s">
        <v>401</v>
      </c>
      <c r="B423" s="47"/>
      <c r="C423" s="48"/>
      <c r="D423" s="48"/>
      <c r="E423" s="48"/>
      <c r="F423" s="48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35">
        <v>814</v>
      </c>
      <c r="R423" s="35"/>
      <c r="S423" s="51">
        <v>90</v>
      </c>
      <c r="T423" s="50">
        <f>SUM(S423/S421)</f>
        <v>0.3358208955223881</v>
      </c>
      <c r="U423" s="49">
        <f>SUM(R421*S423)</f>
        <v>643909.1963495574</v>
      </c>
      <c r="V423" s="49">
        <f>SUM(T423*V421)</f>
        <v>4677515.93283582</v>
      </c>
      <c r="W423" s="35" t="str">
        <f>IF(V423&gt;U423,"MET","NOT MET")</f>
        <v>MET</v>
      </c>
    </row>
    <row r="424" spans="1:23" ht="12.75">
      <c r="A424" s="46">
        <v>7900</v>
      </c>
      <c r="B424" s="47" t="s">
        <v>91</v>
      </c>
      <c r="C424" s="48">
        <f>+'part 1'!B147</f>
        <v>16436457.63</v>
      </c>
      <c r="D424" s="48">
        <f>+'part 1'!E147</f>
        <v>61682.25</v>
      </c>
      <c r="E424" s="48">
        <v>4864347.25</v>
      </c>
      <c r="F424" s="48">
        <f>+C424-D424-E424</f>
        <v>11510428.13</v>
      </c>
      <c r="G424" s="49">
        <f>+'part 2 totals'!C152-'part 2 totals'!D152</f>
        <v>327150.83</v>
      </c>
      <c r="H424" s="49">
        <f>+'part 2 totals'!E152-'part 2 totals'!F152</f>
        <v>6899.83</v>
      </c>
      <c r="I424" s="49">
        <f>+'part 2 totals'!G152-'part 2 totals'!H152</f>
        <v>893700.89</v>
      </c>
      <c r="J424" s="49">
        <f>+'part 2 totals'!I152-'part 2 totals'!J152</f>
        <v>0</v>
      </c>
      <c r="K424" s="49">
        <f>+'part 2 totals'!K152-'part 2 totals'!L152</f>
        <v>137136.19</v>
      </c>
      <c r="L424" s="49">
        <f>+'part 2 totals'!M152-'part 2 totals'!N152</f>
        <v>0</v>
      </c>
      <c r="M424" s="49">
        <f>+'part 2 totals'!O152-'part 2 totals'!P152</f>
        <v>850841.61</v>
      </c>
      <c r="N424" s="49">
        <f>+'part 2 totals'!Q152-'part 2 totals'!R152+'part 2 totals'!S152-'part 2 totals'!T152</f>
        <v>0</v>
      </c>
      <c r="O424" s="49">
        <f>SUM(G424:N424)</f>
        <v>2215729.35</v>
      </c>
      <c r="P424" s="49">
        <f>+F424-O424</f>
        <v>9294698.780000001</v>
      </c>
      <c r="Q424" s="35">
        <v>1220</v>
      </c>
      <c r="R424" s="49">
        <f>SUM(P424/Q424)</f>
        <v>7618.60555737705</v>
      </c>
      <c r="S424" s="51">
        <v>173</v>
      </c>
      <c r="T424" s="35"/>
      <c r="U424" s="49">
        <f>SUM(R424*S424)</f>
        <v>1318018.7614262297</v>
      </c>
      <c r="V424" s="49">
        <f>SUM(M424+N424+P424)</f>
        <v>10145540.39</v>
      </c>
      <c r="W424" s="35"/>
    </row>
    <row r="425" spans="1:23" ht="12.75">
      <c r="A425" s="46" t="s">
        <v>400</v>
      </c>
      <c r="B425" s="47"/>
      <c r="C425" s="48"/>
      <c r="D425" s="48"/>
      <c r="E425" s="48"/>
      <c r="F425" s="48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35">
        <v>698</v>
      </c>
      <c r="R425" s="35"/>
      <c r="S425" s="51">
        <v>104</v>
      </c>
      <c r="T425" s="50">
        <f>SUM(S425/S424)</f>
        <v>0.6011560693641619</v>
      </c>
      <c r="U425" s="49">
        <f>SUM(S425*R424)</f>
        <v>792334.9779672131</v>
      </c>
      <c r="V425" s="49">
        <f>SUM(T425*V424)</f>
        <v>6099053.182427746</v>
      </c>
      <c r="W425" s="35" t="str">
        <f>IF(V425&gt;U425,"MET","NOT MET")</f>
        <v>MET</v>
      </c>
    </row>
    <row r="426" spans="1:23" ht="12.75">
      <c r="A426" s="46" t="s">
        <v>401</v>
      </c>
      <c r="B426" s="47"/>
      <c r="C426" s="48"/>
      <c r="D426" s="48"/>
      <c r="E426" s="48"/>
      <c r="F426" s="48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35">
        <v>522</v>
      </c>
      <c r="R426" s="35"/>
      <c r="S426" s="51">
        <v>69</v>
      </c>
      <c r="T426" s="50">
        <f>SUM(S426/S424)</f>
        <v>0.3988439306358382</v>
      </c>
      <c r="U426" s="49">
        <f>SUM(R424*S426)</f>
        <v>525683.7834590165</v>
      </c>
      <c r="V426" s="49">
        <f>SUM(T426*V424)</f>
        <v>4046487.207572255</v>
      </c>
      <c r="W426" s="35" t="str">
        <f>IF(V426&gt;U426,"MET","NOT MET")</f>
        <v>MET</v>
      </c>
    </row>
    <row r="427" spans="1:23" ht="12.75">
      <c r="A427" s="46">
        <v>8020</v>
      </c>
      <c r="B427" s="47" t="s">
        <v>163</v>
      </c>
      <c r="C427" s="48">
        <f>+'part 1'!B148</f>
        <v>31356061.91</v>
      </c>
      <c r="D427" s="48">
        <f>+'part 1'!E148</f>
        <v>1871545.08</v>
      </c>
      <c r="E427" s="48">
        <v>4894491.5</v>
      </c>
      <c r="F427" s="48">
        <f>+C427-D427-E427</f>
        <v>24590025.33</v>
      </c>
      <c r="G427" s="49">
        <f>+'part 2 totals'!C153-'part 2 totals'!D153</f>
        <v>658978.27</v>
      </c>
      <c r="H427" s="49">
        <f>+'part 2 totals'!E153-'part 2 totals'!F153</f>
        <v>20705.82</v>
      </c>
      <c r="I427" s="49">
        <f>+'part 2 totals'!G153-'part 2 totals'!H153</f>
        <v>969722.5200000001</v>
      </c>
      <c r="J427" s="49">
        <f>+'part 2 totals'!I153-'part 2 totals'!J153</f>
        <v>0</v>
      </c>
      <c r="K427" s="49">
        <f>+'part 2 totals'!K153-'part 2 totals'!L153</f>
        <v>196745.58</v>
      </c>
      <c r="L427" s="49">
        <f>+'part 2 totals'!M153-'part 2 totals'!N153</f>
        <v>0</v>
      </c>
      <c r="M427" s="49">
        <f>+'part 2 totals'!O153-'part 2 totals'!P153</f>
        <v>1737203.91</v>
      </c>
      <c r="N427" s="49">
        <f>+'part 2 totals'!Q153-'part 2 totals'!R153+'part 2 totals'!S153-'part 2 totals'!T153</f>
        <v>0</v>
      </c>
      <c r="O427" s="49">
        <f>SUM(G427:N427)</f>
        <v>3583356.1</v>
      </c>
      <c r="P427" s="49">
        <f>+F427-O427</f>
        <v>21006669.229999997</v>
      </c>
      <c r="Q427" s="35">
        <v>2835</v>
      </c>
      <c r="R427" s="49">
        <f>SUM(P427/Q427)</f>
        <v>7409.759869488535</v>
      </c>
      <c r="S427" s="51">
        <v>306</v>
      </c>
      <c r="T427" s="35"/>
      <c r="U427" s="49">
        <f>SUM(R427*S427)</f>
        <v>2267386.5200634915</v>
      </c>
      <c r="V427" s="49">
        <f>SUM(M427+N427+P427)</f>
        <v>22743873.139999997</v>
      </c>
      <c r="W427" s="35"/>
    </row>
    <row r="428" spans="1:23" ht="12.75">
      <c r="A428" s="46" t="s">
        <v>400</v>
      </c>
      <c r="B428" s="47"/>
      <c r="C428" s="48"/>
      <c r="D428" s="48"/>
      <c r="E428" s="48"/>
      <c r="F428" s="48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35">
        <v>1634</v>
      </c>
      <c r="R428" s="35"/>
      <c r="S428" s="51">
        <v>185</v>
      </c>
      <c r="T428" s="50">
        <f>SUM(S428/S427)</f>
        <v>0.6045751633986928</v>
      </c>
      <c r="U428" s="49">
        <f>SUM(S428*R427)</f>
        <v>1370805.575855379</v>
      </c>
      <c r="V428" s="49">
        <f>SUM(T428*V427)</f>
        <v>13750380.819934638</v>
      </c>
      <c r="W428" s="35" t="str">
        <f>IF(V428&gt;U428,"MET","NOT MET")</f>
        <v>MET</v>
      </c>
    </row>
    <row r="429" spans="1:23" ht="12.75">
      <c r="A429" s="46" t="s">
        <v>401</v>
      </c>
      <c r="B429" s="47"/>
      <c r="C429" s="48"/>
      <c r="D429" s="48"/>
      <c r="E429" s="48"/>
      <c r="F429" s="48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35">
        <v>1201</v>
      </c>
      <c r="R429" s="35"/>
      <c r="S429" s="51">
        <v>121</v>
      </c>
      <c r="T429" s="50">
        <f>SUM(S429/S427)</f>
        <v>0.3954248366013072</v>
      </c>
      <c r="U429" s="49">
        <f>SUM(R427*S429)</f>
        <v>896580.9442081127</v>
      </c>
      <c r="V429" s="49">
        <f>SUM(T429*V427)</f>
        <v>8993492.320065359</v>
      </c>
      <c r="W429" s="35" t="str">
        <f>IF(V429&gt;U429,"MET","NOT MET")</f>
        <v>MET</v>
      </c>
    </row>
    <row r="430" spans="1:23" ht="12.75">
      <c r="A430" s="46">
        <v>8111</v>
      </c>
      <c r="B430" s="47" t="s">
        <v>164</v>
      </c>
      <c r="C430" s="48">
        <f>+'part 1'!B149</f>
        <v>7469278.74</v>
      </c>
      <c r="D430" s="48">
        <f>+'part 1'!E149</f>
        <v>111980.79</v>
      </c>
      <c r="E430" s="48">
        <v>1205941.23</v>
      </c>
      <c r="F430" s="48">
        <f>+C430-D430-E430</f>
        <v>6151356.720000001</v>
      </c>
      <c r="G430" s="49">
        <f>+'part 2 totals'!C154-'part 2 totals'!D154</f>
        <v>177175.52</v>
      </c>
      <c r="H430" s="49">
        <f>+'part 2 totals'!E154-'part 2 totals'!F154</f>
        <v>3990.51</v>
      </c>
      <c r="I430" s="49">
        <f>+'part 2 totals'!G154-'part 2 totals'!H154</f>
        <v>361513.58</v>
      </c>
      <c r="J430" s="49">
        <f>+'part 2 totals'!I154-'part 2 totals'!J154</f>
        <v>0</v>
      </c>
      <c r="K430" s="49">
        <f>+'part 2 totals'!K154-'part 2 totals'!L154</f>
        <v>79539.5</v>
      </c>
      <c r="L430" s="49">
        <f>+'part 2 totals'!M154-'part 2 totals'!N154</f>
        <v>0</v>
      </c>
      <c r="M430" s="49">
        <f>+'part 2 totals'!O154-'part 2 totals'!P154</f>
        <v>380662.02</v>
      </c>
      <c r="N430" s="49">
        <f>+'part 2 totals'!Q154-'part 2 totals'!R154+'part 2 totals'!S154-'part 2 totals'!T154</f>
        <v>0</v>
      </c>
      <c r="O430" s="49">
        <f>SUM(G430:N430)</f>
        <v>1002881.13</v>
      </c>
      <c r="P430" s="49">
        <f>+F430-O430</f>
        <v>5148475.590000001</v>
      </c>
      <c r="Q430" s="35">
        <v>559</v>
      </c>
      <c r="R430" s="49">
        <f>SUM(P430/Q430)</f>
        <v>9210.153112701253</v>
      </c>
      <c r="S430" s="51">
        <v>66</v>
      </c>
      <c r="T430" s="35"/>
      <c r="U430" s="49">
        <f>SUM(R430*S430)</f>
        <v>607870.1054382827</v>
      </c>
      <c r="V430" s="49">
        <f>SUM(M430+N430+P430)</f>
        <v>5529137.610000001</v>
      </c>
      <c r="W430" s="35"/>
    </row>
    <row r="431" spans="1:23" ht="12.75">
      <c r="A431" s="46" t="s">
        <v>400</v>
      </c>
      <c r="B431" s="47"/>
      <c r="C431" s="48"/>
      <c r="D431" s="48"/>
      <c r="E431" s="48"/>
      <c r="F431" s="48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35">
        <v>319</v>
      </c>
      <c r="R431" s="35"/>
      <c r="S431" s="51">
        <v>51</v>
      </c>
      <c r="T431" s="50">
        <f>SUM(S431/S430)</f>
        <v>0.7727272727272727</v>
      </c>
      <c r="U431" s="49">
        <f>SUM(S431*R430)</f>
        <v>469717.8087477639</v>
      </c>
      <c r="V431" s="49">
        <f>SUM(T431*V430)</f>
        <v>4272515.425909092</v>
      </c>
      <c r="W431" s="35" t="str">
        <f>IF(V431&gt;U431,"MET","NOT MET")</f>
        <v>MET</v>
      </c>
    </row>
    <row r="432" spans="1:23" ht="12.75">
      <c r="A432" s="46" t="s">
        <v>401</v>
      </c>
      <c r="B432" s="47"/>
      <c r="C432" s="48"/>
      <c r="D432" s="48"/>
      <c r="E432" s="48"/>
      <c r="F432" s="48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35">
        <v>240</v>
      </c>
      <c r="R432" s="35"/>
      <c r="S432" s="51">
        <v>15</v>
      </c>
      <c r="T432" s="50">
        <f>SUM(S432/S430)</f>
        <v>0.22727272727272727</v>
      </c>
      <c r="U432" s="49">
        <f>SUM(R430*S432)</f>
        <v>138152.2966905188</v>
      </c>
      <c r="V432" s="49">
        <f>SUM(T432*V430)</f>
        <v>1256622.1840909093</v>
      </c>
      <c r="W432" s="35" t="str">
        <f>IF(V432&gt;U432,"MET","NOT MET")</f>
        <v>MET</v>
      </c>
    </row>
    <row r="433" spans="1:23" ht="12.75">
      <c r="A433" s="46">
        <v>8113</v>
      </c>
      <c r="B433" s="47" t="s">
        <v>165</v>
      </c>
      <c r="C433" s="48">
        <f>+'part 1'!B150</f>
        <v>10350754.28</v>
      </c>
      <c r="D433" s="48">
        <f>+'part 1'!E150</f>
        <v>681873.92</v>
      </c>
      <c r="E433" s="48">
        <v>287387.4</v>
      </c>
      <c r="F433" s="48">
        <f>+C433-D433-E433</f>
        <v>9381492.959999999</v>
      </c>
      <c r="G433" s="49">
        <f>+'part 2 totals'!C155-'part 2 totals'!D155</f>
        <v>286720</v>
      </c>
      <c r="H433" s="49">
        <f>+'part 2 totals'!E155-'part 2 totals'!F155</f>
        <v>10659</v>
      </c>
      <c r="I433" s="49">
        <f>+'part 2 totals'!G155-'part 2 totals'!H155</f>
        <v>478950.97000000003</v>
      </c>
      <c r="J433" s="49">
        <f>+'part 2 totals'!I155-'part 2 totals'!J155</f>
        <v>0</v>
      </c>
      <c r="K433" s="49">
        <f>+'part 2 totals'!K155-'part 2 totals'!L155</f>
        <v>87848</v>
      </c>
      <c r="L433" s="49">
        <f>+'part 2 totals'!M155-'part 2 totals'!N155</f>
        <v>0</v>
      </c>
      <c r="M433" s="49">
        <f>+'part 2 totals'!O155-'part 2 totals'!P155</f>
        <v>552111.51</v>
      </c>
      <c r="N433" s="49">
        <f>+'part 2 totals'!Q155-'part 2 totals'!R155+'part 2 totals'!S155-'part 2 totals'!T155</f>
        <v>0</v>
      </c>
      <c r="O433" s="49">
        <f>SUM(G433:N433)</f>
        <v>1416289.48</v>
      </c>
      <c r="P433" s="49">
        <f>+F433-O433</f>
        <v>7965203.479999999</v>
      </c>
      <c r="Q433" s="35">
        <v>1187</v>
      </c>
      <c r="R433" s="49">
        <f>SUM(P433/Q433)</f>
        <v>6710.365189553495</v>
      </c>
      <c r="S433" s="51">
        <v>115</v>
      </c>
      <c r="T433" s="35"/>
      <c r="U433" s="49">
        <f>SUM(R433*S433)</f>
        <v>771691.9967986519</v>
      </c>
      <c r="V433" s="49">
        <f>SUM(M433+N433+P433)</f>
        <v>8517314.989999998</v>
      </c>
      <c r="W433" s="35"/>
    </row>
    <row r="434" spans="1:23" ht="12.75">
      <c r="A434" s="46" t="s">
        <v>400</v>
      </c>
      <c r="B434" s="47"/>
      <c r="C434" s="48"/>
      <c r="D434" s="48"/>
      <c r="E434" s="48"/>
      <c r="F434" s="48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35">
        <v>673</v>
      </c>
      <c r="R434" s="35"/>
      <c r="S434" s="51">
        <v>81</v>
      </c>
      <c r="T434" s="50">
        <f>SUM(S434/S433)</f>
        <v>0.7043478260869566</v>
      </c>
      <c r="U434" s="49">
        <f>SUM(S434*R433)</f>
        <v>543539.580353833</v>
      </c>
      <c r="V434" s="49">
        <f>SUM(T434*V433)</f>
        <v>5999152.297304347</v>
      </c>
      <c r="W434" s="35" t="str">
        <f>IF(V434&gt;U434,"MET","NOT MET")</f>
        <v>MET</v>
      </c>
    </row>
    <row r="435" spans="1:23" ht="12.75">
      <c r="A435" s="46" t="s">
        <v>401</v>
      </c>
      <c r="B435" s="47"/>
      <c r="C435" s="48"/>
      <c r="D435" s="48"/>
      <c r="E435" s="48"/>
      <c r="F435" s="48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35">
        <v>514</v>
      </c>
      <c r="R435" s="35"/>
      <c r="S435" s="51">
        <v>34</v>
      </c>
      <c r="T435" s="50">
        <f>SUM(S435/S433)</f>
        <v>0.2956521739130435</v>
      </c>
      <c r="U435" s="49">
        <f>SUM(R433*S435)</f>
        <v>228152.41644481884</v>
      </c>
      <c r="V435" s="49">
        <f>SUM(T435*V433)</f>
        <v>2518162.6926956517</v>
      </c>
      <c r="W435" s="35" t="str">
        <f>IF(V435&gt;U435,"MET","NOT MET")</f>
        <v>MET</v>
      </c>
    </row>
    <row r="436" spans="1:23" ht="12.75">
      <c r="A436" s="46">
        <v>8200</v>
      </c>
      <c r="B436" s="47" t="s">
        <v>92</v>
      </c>
      <c r="C436" s="48">
        <f>+'part 1'!B151</f>
        <v>18817358.89</v>
      </c>
      <c r="D436" s="48">
        <f>+'part 1'!E151</f>
        <v>242234.06</v>
      </c>
      <c r="E436" s="48">
        <v>1802353.3</v>
      </c>
      <c r="F436" s="48">
        <f>+C436-D436-E436</f>
        <v>16772771.530000001</v>
      </c>
      <c r="G436" s="49">
        <f>+'part 2 totals'!C156-'part 2 totals'!D156</f>
        <v>353941.69</v>
      </c>
      <c r="H436" s="49">
        <f>+'part 2 totals'!E156-'part 2 totals'!F156</f>
        <v>7667.749999999999</v>
      </c>
      <c r="I436" s="49">
        <f>+'part 2 totals'!G156-'part 2 totals'!H156</f>
        <v>975155.5</v>
      </c>
      <c r="J436" s="49">
        <f>+'part 2 totals'!I156-'part 2 totals'!J156</f>
        <v>0</v>
      </c>
      <c r="K436" s="49">
        <f>+'part 2 totals'!K156-'part 2 totals'!L156</f>
        <v>254056.27</v>
      </c>
      <c r="L436" s="49">
        <f>+'part 2 totals'!M156-'part 2 totals'!N156</f>
        <v>0</v>
      </c>
      <c r="M436" s="49">
        <f>+'part 2 totals'!O156-'part 2 totals'!P156</f>
        <v>938303.2</v>
      </c>
      <c r="N436" s="49">
        <f>+'part 2 totals'!Q156-'part 2 totals'!R156+'part 2 totals'!S156-'part 2 totals'!T156</f>
        <v>0</v>
      </c>
      <c r="O436" s="49">
        <f>SUM(G436:N436)</f>
        <v>2529124.41</v>
      </c>
      <c r="P436" s="49">
        <f>+F436-O436</f>
        <v>14243647.120000001</v>
      </c>
      <c r="Q436" s="35">
        <v>1612</v>
      </c>
      <c r="R436" s="49">
        <f>SUM(P436/Q436)</f>
        <v>8836.009379652605</v>
      </c>
      <c r="S436" s="51">
        <v>202</v>
      </c>
      <c r="T436" s="35"/>
      <c r="U436" s="49">
        <f>SUM(R436*S436)</f>
        <v>1784873.8946898263</v>
      </c>
      <c r="V436" s="49">
        <f>SUM(M436+N436+P436)</f>
        <v>15181950.32</v>
      </c>
      <c r="W436" s="35"/>
    </row>
    <row r="437" spans="1:23" ht="12.75">
      <c r="A437" s="46" t="s">
        <v>400</v>
      </c>
      <c r="B437" s="47"/>
      <c r="C437" s="48"/>
      <c r="D437" s="48"/>
      <c r="E437" s="48"/>
      <c r="F437" s="48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35">
        <v>874</v>
      </c>
      <c r="R437" s="35"/>
      <c r="S437" s="51">
        <v>147</v>
      </c>
      <c r="T437" s="50">
        <f>SUM(S437/S436)</f>
        <v>0.7277227722772277</v>
      </c>
      <c r="U437" s="49">
        <f>SUM(S437*R436)</f>
        <v>1298893.378808933</v>
      </c>
      <c r="V437" s="49">
        <f>SUM(T437*V436)</f>
        <v>11048250.975445544</v>
      </c>
      <c r="W437" s="35" t="str">
        <f>IF(V437&gt;U437,"MET","NOT MET")</f>
        <v>MET</v>
      </c>
    </row>
    <row r="438" spans="1:23" ht="12.75">
      <c r="A438" s="46" t="s">
        <v>401</v>
      </c>
      <c r="B438" s="47"/>
      <c r="C438" s="48"/>
      <c r="D438" s="48"/>
      <c r="E438" s="48"/>
      <c r="F438" s="48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35">
        <v>738</v>
      </c>
      <c r="R438" s="35"/>
      <c r="S438" s="51">
        <v>55</v>
      </c>
      <c r="T438" s="50">
        <f>SUM(S438/S436)</f>
        <v>0.2722772277227723</v>
      </c>
      <c r="U438" s="49">
        <f>SUM(R436*S438)</f>
        <v>485980.5158808933</v>
      </c>
      <c r="V438" s="49">
        <f>SUM(T438*V436)</f>
        <v>4133699.344554456</v>
      </c>
      <c r="W438" s="35" t="str">
        <f>IF(V438&gt;U438,"MET","NOT MET")</f>
        <v>MET</v>
      </c>
    </row>
    <row r="439" spans="1:23" ht="12.75">
      <c r="A439" s="46">
        <v>8220</v>
      </c>
      <c r="B439" s="47" t="s">
        <v>166</v>
      </c>
      <c r="C439" s="48">
        <f>+'part 1'!B152</f>
        <v>20673221.97</v>
      </c>
      <c r="D439" s="48">
        <f>+'part 1'!E152</f>
        <v>933460.43</v>
      </c>
      <c r="E439" s="48">
        <v>2329145.31</v>
      </c>
      <c r="F439" s="48">
        <f>+C439-D439-E439</f>
        <v>17410616.23</v>
      </c>
      <c r="G439" s="49">
        <f>+'part 2 totals'!C157-'part 2 totals'!D157</f>
        <v>573077.8</v>
      </c>
      <c r="H439" s="49">
        <f>+'part 2 totals'!E157-'part 2 totals'!F157</f>
        <v>14963.52</v>
      </c>
      <c r="I439" s="49">
        <f>+'part 2 totals'!G157-'part 2 totals'!H157</f>
        <v>1697439.82</v>
      </c>
      <c r="J439" s="49">
        <f>+'part 2 totals'!I157-'part 2 totals'!J157</f>
        <v>0</v>
      </c>
      <c r="K439" s="49">
        <f>+'part 2 totals'!K157-'part 2 totals'!L157</f>
        <v>146187.44</v>
      </c>
      <c r="L439" s="49">
        <f>+'part 2 totals'!M157-'part 2 totals'!N157</f>
        <v>6893.2</v>
      </c>
      <c r="M439" s="49">
        <f>+'part 2 totals'!O157-'part 2 totals'!P157</f>
        <v>1247459.54</v>
      </c>
      <c r="N439" s="49">
        <f>+'part 2 totals'!Q157-'part 2 totals'!R157+'part 2 totals'!S157-'part 2 totals'!T157</f>
        <v>31005.21</v>
      </c>
      <c r="O439" s="49">
        <f>SUM(G439:N439)</f>
        <v>3717026.5300000003</v>
      </c>
      <c r="P439" s="49">
        <f>+F439-O439</f>
        <v>13693589.7</v>
      </c>
      <c r="Q439" s="35">
        <v>2418</v>
      </c>
      <c r="R439" s="49">
        <f>SUM(P439/Q439)</f>
        <v>5663.1884615384615</v>
      </c>
      <c r="S439" s="51">
        <v>347</v>
      </c>
      <c r="T439" s="35"/>
      <c r="U439" s="49">
        <f>SUM(R439*S439)</f>
        <v>1965126.396153846</v>
      </c>
      <c r="V439" s="49">
        <f>SUM(M439+N439+P439)</f>
        <v>14972054.45</v>
      </c>
      <c r="W439" s="35"/>
    </row>
    <row r="440" spans="1:23" ht="12.75">
      <c r="A440" s="46" t="s">
        <v>400</v>
      </c>
      <c r="B440" s="47"/>
      <c r="C440" s="48"/>
      <c r="D440" s="48"/>
      <c r="E440" s="48"/>
      <c r="F440" s="48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35">
        <v>1530</v>
      </c>
      <c r="R440" s="35"/>
      <c r="S440" s="51">
        <v>252</v>
      </c>
      <c r="T440" s="50">
        <f>SUM(S440/S439)</f>
        <v>0.7262247838616714</v>
      </c>
      <c r="U440" s="49">
        <f>SUM(S440*R439)</f>
        <v>1427123.4923076923</v>
      </c>
      <c r="V440" s="49">
        <f>SUM(T440*V439)</f>
        <v>10873077.006916426</v>
      </c>
      <c r="W440" s="35" t="str">
        <f>IF(V440&gt;U440,"MET","NOT MET")</f>
        <v>MET</v>
      </c>
    </row>
    <row r="441" spans="1:23" ht="12.75">
      <c r="A441" s="46" t="s">
        <v>401</v>
      </c>
      <c r="B441" s="47"/>
      <c r="C441" s="48"/>
      <c r="D441" s="48"/>
      <c r="E441" s="48"/>
      <c r="F441" s="48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35">
        <v>888</v>
      </c>
      <c r="R441" s="35"/>
      <c r="S441" s="51">
        <v>95</v>
      </c>
      <c r="T441" s="50">
        <f>SUM(S441/S439)</f>
        <v>0.2737752161383285</v>
      </c>
      <c r="U441" s="49">
        <f>SUM(R439*S441)</f>
        <v>538002.9038461539</v>
      </c>
      <c r="V441" s="49">
        <f>SUM(T441*V439)</f>
        <v>4098977.4430835727</v>
      </c>
      <c r="W441" s="35" t="str">
        <f>IF(V441&gt;U441,"MET","NOT MET")</f>
        <v>MET</v>
      </c>
    </row>
    <row r="442" spans="1:23" ht="12.75">
      <c r="A442" s="42"/>
      <c r="B442" s="47" t="s">
        <v>11</v>
      </c>
      <c r="C442" s="48">
        <f aca="true" t="shared" si="0" ref="C442:P442">SUM(C10:C439)</f>
        <v>5289697089.749999</v>
      </c>
      <c r="D442" s="48">
        <f t="shared" si="0"/>
        <v>218863325.2600001</v>
      </c>
      <c r="E442" s="48">
        <f t="shared" si="0"/>
        <v>847352250.6100003</v>
      </c>
      <c r="F442" s="48">
        <f t="shared" si="0"/>
        <v>4223481513.88</v>
      </c>
      <c r="G442" s="48">
        <f t="shared" si="0"/>
        <v>106801765.68000005</v>
      </c>
      <c r="H442" s="48">
        <f t="shared" si="0"/>
        <v>3955869.8999999994</v>
      </c>
      <c r="I442" s="48">
        <f t="shared" si="0"/>
        <v>157311849.87</v>
      </c>
      <c r="J442" s="48">
        <f t="shared" si="0"/>
        <v>1217103.1999999997</v>
      </c>
      <c r="K442" s="48">
        <f t="shared" si="0"/>
        <v>32030393.410000008</v>
      </c>
      <c r="L442" s="48">
        <f t="shared" si="0"/>
        <v>7706.4</v>
      </c>
      <c r="M442" s="48">
        <f t="shared" si="0"/>
        <v>320105652.90999985</v>
      </c>
      <c r="N442" s="48">
        <f t="shared" si="0"/>
        <v>3644333.76</v>
      </c>
      <c r="O442" s="48">
        <f t="shared" si="0"/>
        <v>625074675.1300002</v>
      </c>
      <c r="P442" s="48">
        <f t="shared" si="0"/>
        <v>3598406838.7499995</v>
      </c>
      <c r="Q442" s="35"/>
      <c r="R442" s="35"/>
      <c r="S442" s="35"/>
      <c r="T442" s="35"/>
      <c r="U442" s="35"/>
      <c r="V442" s="35"/>
      <c r="W442" s="35"/>
    </row>
    <row r="443" spans="1:23" ht="12.75">
      <c r="A443" s="35"/>
      <c r="B443" s="35"/>
      <c r="C443" s="48">
        <f>'part 1'!B5</f>
        <v>5289697089.749999</v>
      </c>
      <c r="D443" s="48">
        <f>'part 1'!E5</f>
        <v>218863325.26000014</v>
      </c>
      <c r="E443" s="48">
        <f>'part 1'!L5</f>
        <v>847352250.6100003</v>
      </c>
      <c r="F443" s="48">
        <f>(C442-D442-E442)</f>
        <v>4223481513.8799987</v>
      </c>
      <c r="G443" s="48">
        <f>+'part 2 totals'!C159-'part 2 totals'!D159</f>
        <v>106801765.68000002</v>
      </c>
      <c r="H443" s="48">
        <f>+'part 2 totals'!E159-'part 2 totals'!F159</f>
        <v>3955869.9</v>
      </c>
      <c r="I443" s="48">
        <f>+'part 2 totals'!G159-'part 2 totals'!H159</f>
        <v>157311849.86999992</v>
      </c>
      <c r="J443" s="48">
        <f>+'part 2 totals'!I159-'part 2 totals'!J159</f>
        <v>1217103.1999999995</v>
      </c>
      <c r="K443" s="48">
        <f>+'part 2 totals'!K159-'part 2 totals'!L159</f>
        <v>32030393.41000001</v>
      </c>
      <c r="L443" s="48">
        <f>+'part 2 totals'!M159-'part 2 totals'!N159</f>
        <v>7706.4</v>
      </c>
      <c r="M443" s="48">
        <f>+'part 2 totals'!O159-'part 2 totals'!P159</f>
        <v>320105652.90999997</v>
      </c>
      <c r="N443" s="48">
        <f>+'part 2 totals'!Q159-'part 2 totals'!R159+'part 2 totals'!S159-'part 2 totals'!T159</f>
        <v>3644333.7600000002</v>
      </c>
      <c r="O443" s="48">
        <f>SUM(G443:N443)</f>
        <v>625074675.1299999</v>
      </c>
      <c r="P443" s="48">
        <f>+F442-O442</f>
        <v>3598406838.75</v>
      </c>
      <c r="Q443" s="35"/>
      <c r="R443" s="35"/>
      <c r="S443" s="35"/>
      <c r="T443" s="35"/>
      <c r="U443" s="35"/>
      <c r="V443" s="35"/>
      <c r="W443" s="35"/>
    </row>
    <row r="444" spans="1:23" ht="12.75">
      <c r="A444" s="35"/>
      <c r="B444" s="35"/>
      <c r="C444" s="48">
        <f>+C442-C443</f>
        <v>0</v>
      </c>
      <c r="D444" s="48">
        <f>+D442-D443</f>
        <v>0</v>
      </c>
      <c r="E444" s="48">
        <f>+E442-E443</f>
        <v>0</v>
      </c>
      <c r="F444" s="48">
        <f>+F442-F443</f>
        <v>0</v>
      </c>
      <c r="G444" s="48">
        <f>+G442-G443</f>
        <v>0</v>
      </c>
      <c r="H444" s="48">
        <f aca="true" t="shared" si="1" ref="H444:N444">+H442-H443</f>
        <v>0</v>
      </c>
      <c r="I444" s="48">
        <f t="shared" si="1"/>
        <v>0</v>
      </c>
      <c r="J444" s="48">
        <f t="shared" si="1"/>
        <v>0</v>
      </c>
      <c r="K444" s="48">
        <f t="shared" si="1"/>
        <v>0</v>
      </c>
      <c r="L444" s="48">
        <f t="shared" si="1"/>
        <v>0</v>
      </c>
      <c r="M444" s="48">
        <f t="shared" si="1"/>
        <v>0</v>
      </c>
      <c r="N444" s="48">
        <f t="shared" si="1"/>
        <v>0</v>
      </c>
      <c r="O444" s="48">
        <f>+O442-O443</f>
        <v>0</v>
      </c>
      <c r="P444" s="48">
        <f>+P442-P443</f>
        <v>0</v>
      </c>
      <c r="Q444" s="35"/>
      <c r="R444" s="35"/>
      <c r="S444" s="35"/>
      <c r="T444" s="35"/>
      <c r="U444" s="35"/>
      <c r="V444" s="35"/>
      <c r="W444" s="35"/>
    </row>
  </sheetData>
  <sheetProtection/>
  <printOptions/>
  <pageMargins left="0.7" right="0.7" top="0.75" bottom="0.75" header="0.3" footer="0.3"/>
  <pageSetup fitToHeight="4" horizontalDpi="600" verticalDpi="6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4"/>
  <sheetViews>
    <sheetView zoomScalePageLayoutView="0" workbookViewId="0" topLeftCell="A1">
      <selection activeCell="N16" sqref="N16"/>
    </sheetView>
  </sheetViews>
  <sheetFormatPr defaultColWidth="9.140625" defaultRowHeight="12.75" customHeight="1"/>
  <cols>
    <col min="1" max="1" width="14.421875" style="0" customWidth="1"/>
    <col min="2" max="2" width="22.00390625" style="0" customWidth="1"/>
    <col min="4" max="4" width="13.421875" style="0" customWidth="1"/>
    <col min="5" max="5" width="16.28125" style="0" customWidth="1"/>
    <col min="7" max="7" width="14.140625" style="0" customWidth="1"/>
    <col min="8" max="8" width="16.57421875" style="0" customWidth="1"/>
    <col min="10" max="10" width="14.57421875" style="0" customWidth="1"/>
    <col min="11" max="11" width="19.8515625" style="0" customWidth="1"/>
    <col min="12" max="12" width="19.8515625" style="23" customWidth="1"/>
    <col min="14" max="14" width="15.421875" style="0" bestFit="1" customWidth="1"/>
  </cols>
  <sheetData>
    <row r="1" spans="1:12" ht="25.5" customHeight="1">
      <c r="A1" s="25" t="s">
        <v>0</v>
      </c>
      <c r="B1" s="25" t="s">
        <v>176</v>
      </c>
      <c r="D1" s="25" t="s">
        <v>0</v>
      </c>
      <c r="E1" s="25" t="s">
        <v>325</v>
      </c>
      <c r="G1" s="25" t="s">
        <v>0</v>
      </c>
      <c r="H1" s="25" t="s">
        <v>328</v>
      </c>
      <c r="J1" s="25" t="s">
        <v>0</v>
      </c>
      <c r="K1" s="25" t="s">
        <v>331</v>
      </c>
      <c r="L1" s="31"/>
    </row>
    <row r="3" spans="1:12" ht="87.75" customHeight="1">
      <c r="A3" s="57" t="s">
        <v>177</v>
      </c>
      <c r="B3" s="57"/>
      <c r="D3" s="57" t="s">
        <v>326</v>
      </c>
      <c r="E3" s="57"/>
      <c r="G3" s="57" t="s">
        <v>329</v>
      </c>
      <c r="H3" s="57"/>
      <c r="J3" s="57" t="s">
        <v>332</v>
      </c>
      <c r="K3" s="57"/>
      <c r="L3" s="32"/>
    </row>
    <row r="4" ht="12.75" customHeight="1">
      <c r="L4" s="1">
        <f>+H5-K5</f>
        <v>847352250.6100003</v>
      </c>
    </row>
    <row r="5" spans="2:15" ht="12.75" customHeight="1">
      <c r="B5" s="1">
        <f>SUM(B7:B152)</f>
        <v>5289697089.749999</v>
      </c>
      <c r="E5" s="1">
        <f>SUM(E7:E152)</f>
        <v>218863325.26000014</v>
      </c>
      <c r="H5" s="1">
        <f>SUM(H7:H152)</f>
        <v>847352250.6100003</v>
      </c>
      <c r="K5">
        <v>0</v>
      </c>
      <c r="L5" s="1">
        <f>SUM(L7:L157)</f>
        <v>847352250.6100003</v>
      </c>
      <c r="N5" s="13">
        <f>B5-E5-H5</f>
        <v>4223481513.8799987</v>
      </c>
      <c r="O5" s="12" t="s">
        <v>174</v>
      </c>
    </row>
    <row r="6" spans="1:15" ht="12.75" customHeight="1">
      <c r="A6" s="26" t="s">
        <v>175</v>
      </c>
      <c r="B6" s="26" t="s">
        <v>1</v>
      </c>
      <c r="D6" s="26" t="s">
        <v>175</v>
      </c>
      <c r="E6" s="26" t="s">
        <v>1</v>
      </c>
      <c r="G6" s="26" t="s">
        <v>175</v>
      </c>
      <c r="H6" s="26" t="s">
        <v>1</v>
      </c>
      <c r="J6" s="26" t="s">
        <v>175</v>
      </c>
      <c r="K6" s="26" t="s">
        <v>1</v>
      </c>
      <c r="L6" s="33"/>
      <c r="N6" s="22">
        <f>-'part 2 totals'!T162</f>
        <v>-625074675.13</v>
      </c>
      <c r="O6" s="12" t="s">
        <v>173</v>
      </c>
    </row>
    <row r="7" spans="1:14" ht="12.75" customHeight="1">
      <c r="A7" s="27" t="s">
        <v>178</v>
      </c>
      <c r="B7" s="28">
        <v>38199962.76</v>
      </c>
      <c r="D7" s="27" t="s">
        <v>178</v>
      </c>
      <c r="E7" s="28">
        <v>536038.46</v>
      </c>
      <c r="G7" s="27" t="s">
        <v>178</v>
      </c>
      <c r="H7" s="28">
        <v>3570757.97</v>
      </c>
      <c r="L7" s="1">
        <f aca="true" t="shared" si="0" ref="L7:L70">+H7-K7</f>
        <v>3570757.97</v>
      </c>
      <c r="N7" s="1">
        <f>+N5+N6</f>
        <v>3598406838.7499986</v>
      </c>
    </row>
    <row r="8" spans="1:14" ht="12.75" customHeight="1">
      <c r="A8" s="27" t="s">
        <v>179</v>
      </c>
      <c r="B8" s="28">
        <v>32214592.97</v>
      </c>
      <c r="D8" s="27" t="s">
        <v>179</v>
      </c>
      <c r="E8" s="28">
        <v>416042.58</v>
      </c>
      <c r="G8" s="27" t="s">
        <v>179</v>
      </c>
      <c r="H8" s="28">
        <v>4912494.19</v>
      </c>
      <c r="J8" s="29" t="s">
        <v>18</v>
      </c>
      <c r="L8" s="1">
        <f t="shared" si="0"/>
        <v>4912494.19</v>
      </c>
      <c r="N8" s="11">
        <f>+'Summary FY15'!P442</f>
        <v>3598406838.7499995</v>
      </c>
    </row>
    <row r="9" spans="1:14" ht="12.75" customHeight="1">
      <c r="A9" s="27" t="s">
        <v>180</v>
      </c>
      <c r="B9" s="28">
        <v>24927966.75</v>
      </c>
      <c r="D9" s="27" t="s">
        <v>180</v>
      </c>
      <c r="E9" s="28">
        <v>513965.49</v>
      </c>
      <c r="G9" s="27" t="s">
        <v>180</v>
      </c>
      <c r="H9" s="28">
        <v>4048524.05</v>
      </c>
      <c r="L9" s="1">
        <f t="shared" si="0"/>
        <v>4048524.05</v>
      </c>
      <c r="N9" s="1">
        <f>+N7-N8</f>
        <v>0</v>
      </c>
    </row>
    <row r="10" spans="1:12" ht="12.75" customHeight="1">
      <c r="A10" s="27" t="s">
        <v>181</v>
      </c>
      <c r="B10" s="28">
        <v>18102967.28</v>
      </c>
      <c r="D10" s="27" t="s">
        <v>181</v>
      </c>
      <c r="E10" s="28">
        <v>496608.86</v>
      </c>
      <c r="G10" s="27" t="s">
        <v>181</v>
      </c>
      <c r="H10" s="28">
        <v>4942900.15</v>
      </c>
      <c r="L10" s="1">
        <f t="shared" si="0"/>
        <v>4942900.15</v>
      </c>
    </row>
    <row r="11" spans="1:12" ht="12.75">
      <c r="A11" s="27" t="s">
        <v>182</v>
      </c>
      <c r="B11" s="28">
        <v>13518334.68</v>
      </c>
      <c r="D11" s="27" t="s">
        <v>182</v>
      </c>
      <c r="E11" s="28">
        <v>600610.44</v>
      </c>
      <c r="G11" s="27" t="s">
        <v>182</v>
      </c>
      <c r="H11" s="28">
        <v>1021373.58</v>
      </c>
      <c r="L11" s="1">
        <f t="shared" si="0"/>
        <v>1021373.58</v>
      </c>
    </row>
    <row r="12" spans="1:12" ht="12.75" customHeight="1">
      <c r="A12" s="27" t="s">
        <v>183</v>
      </c>
      <c r="B12" s="28">
        <v>18701080.75</v>
      </c>
      <c r="D12" s="27" t="s">
        <v>183</v>
      </c>
      <c r="E12" s="28">
        <v>253794.58</v>
      </c>
      <c r="G12" s="27" t="s">
        <v>183</v>
      </c>
      <c r="H12" s="28">
        <v>688712.23</v>
      </c>
      <c r="L12" s="1">
        <f t="shared" si="0"/>
        <v>688712.23</v>
      </c>
    </row>
    <row r="13" spans="1:12" ht="12.75" customHeight="1">
      <c r="A13" s="27" t="s">
        <v>184</v>
      </c>
      <c r="B13" s="28">
        <v>13595031.33</v>
      </c>
      <c r="D13" s="27" t="s">
        <v>184</v>
      </c>
      <c r="E13" s="28">
        <v>501518.48</v>
      </c>
      <c r="G13" s="27" t="s">
        <v>184</v>
      </c>
      <c r="H13" s="28">
        <v>1553696.3</v>
      </c>
      <c r="L13" s="1">
        <f t="shared" si="0"/>
        <v>1553696.3</v>
      </c>
    </row>
    <row r="14" spans="1:12" ht="12.75" customHeight="1">
      <c r="A14" s="27" t="s">
        <v>185</v>
      </c>
      <c r="B14" s="28">
        <v>35710740.94</v>
      </c>
      <c r="D14" s="27" t="s">
        <v>185</v>
      </c>
      <c r="E14" s="28">
        <v>1581097.65</v>
      </c>
      <c r="G14" s="27" t="s">
        <v>185</v>
      </c>
      <c r="H14" s="28">
        <v>2292716.1</v>
      </c>
      <c r="L14" s="1">
        <f t="shared" si="0"/>
        <v>2292716.1</v>
      </c>
    </row>
    <row r="15" spans="1:12" ht="12.75" customHeight="1">
      <c r="A15" s="27" t="s">
        <v>186</v>
      </c>
      <c r="B15" s="28">
        <v>12174751.12</v>
      </c>
      <c r="D15" s="27" t="s">
        <v>186</v>
      </c>
      <c r="E15" s="28">
        <v>196052.83</v>
      </c>
      <c r="G15" s="27" t="s">
        <v>186</v>
      </c>
      <c r="H15" s="28">
        <v>73446</v>
      </c>
      <c r="L15" s="1">
        <f t="shared" si="0"/>
        <v>73446</v>
      </c>
    </row>
    <row r="16" spans="1:12" ht="12.75" customHeight="1">
      <c r="A16" s="27" t="s">
        <v>187</v>
      </c>
      <c r="B16" s="28">
        <v>18195139.08</v>
      </c>
      <c r="D16" s="27" t="s">
        <v>187</v>
      </c>
      <c r="E16" s="28">
        <v>162352.17</v>
      </c>
      <c r="G16" s="27" t="s">
        <v>187</v>
      </c>
      <c r="H16" s="28">
        <v>2629821.93</v>
      </c>
      <c r="L16" s="1">
        <f t="shared" si="0"/>
        <v>2629821.93</v>
      </c>
    </row>
    <row r="17" spans="1:12" ht="12.75" customHeight="1">
      <c r="A17" s="27" t="s">
        <v>188</v>
      </c>
      <c r="B17" s="28">
        <v>21972501.8</v>
      </c>
      <c r="D17" s="27" t="s">
        <v>188</v>
      </c>
      <c r="E17" s="28">
        <v>786464.33</v>
      </c>
      <c r="G17" s="27" t="s">
        <v>188</v>
      </c>
      <c r="H17" s="28">
        <v>1319401.65</v>
      </c>
      <c r="L17" s="1">
        <f t="shared" si="0"/>
        <v>1319401.65</v>
      </c>
    </row>
    <row r="18" spans="1:12" ht="12.75" customHeight="1">
      <c r="A18" s="27" t="s">
        <v>189</v>
      </c>
      <c r="B18" s="28">
        <v>10349363.78</v>
      </c>
      <c r="D18" s="27" t="s">
        <v>189</v>
      </c>
      <c r="E18" s="28">
        <v>169009.61</v>
      </c>
      <c r="G18" s="27" t="s">
        <v>189</v>
      </c>
      <c r="H18" s="28">
        <v>2059139.49</v>
      </c>
      <c r="L18" s="1">
        <f t="shared" si="0"/>
        <v>2059139.49</v>
      </c>
    </row>
    <row r="19" spans="1:12" ht="12.75" customHeight="1">
      <c r="A19" s="27" t="s">
        <v>190</v>
      </c>
      <c r="B19" s="28">
        <v>5351327.37</v>
      </c>
      <c r="D19" s="27" t="s">
        <v>190</v>
      </c>
      <c r="E19" s="28">
        <v>375519.33</v>
      </c>
      <c r="G19" s="27" t="s">
        <v>190</v>
      </c>
      <c r="H19" s="28">
        <v>763963.24</v>
      </c>
      <c r="L19" s="1">
        <f t="shared" si="0"/>
        <v>763963.24</v>
      </c>
    </row>
    <row r="20" spans="1:12" ht="12.75" customHeight="1">
      <c r="A20" s="27" t="s">
        <v>191</v>
      </c>
      <c r="B20" s="28">
        <v>17706543.53</v>
      </c>
      <c r="D20" s="27" t="s">
        <v>191</v>
      </c>
      <c r="E20" s="28">
        <v>862851.57</v>
      </c>
      <c r="G20" s="27" t="s">
        <v>191</v>
      </c>
      <c r="H20" s="28">
        <v>2107469.67</v>
      </c>
      <c r="L20" s="1">
        <f t="shared" si="0"/>
        <v>2107469.67</v>
      </c>
    </row>
    <row r="21" spans="1:12" ht="12.75" customHeight="1">
      <c r="A21" s="27" t="s">
        <v>192</v>
      </c>
      <c r="B21" s="28">
        <v>8858562.84</v>
      </c>
      <c r="D21" s="27" t="s">
        <v>192</v>
      </c>
      <c r="E21" s="28">
        <v>200753.6</v>
      </c>
      <c r="G21" s="27" t="s">
        <v>192</v>
      </c>
      <c r="H21" s="28">
        <v>1959242.39</v>
      </c>
      <c r="L21" s="1">
        <f t="shared" si="0"/>
        <v>1959242.39</v>
      </c>
    </row>
    <row r="22" spans="1:12" ht="12.75" customHeight="1">
      <c r="A22" s="27" t="s">
        <v>193</v>
      </c>
      <c r="B22" s="28">
        <v>16312657.11</v>
      </c>
      <c r="D22" s="27" t="s">
        <v>193</v>
      </c>
      <c r="E22" s="28">
        <v>474413.24</v>
      </c>
      <c r="G22" s="27" t="s">
        <v>193</v>
      </c>
      <c r="H22" s="28">
        <v>1389834.09</v>
      </c>
      <c r="L22" s="1">
        <f t="shared" si="0"/>
        <v>1389834.09</v>
      </c>
    </row>
    <row r="23" spans="1:12" ht="12.75" customHeight="1">
      <c r="A23" s="27" t="s">
        <v>194</v>
      </c>
      <c r="B23" s="28">
        <v>18027656.89</v>
      </c>
      <c r="D23" s="27" t="s">
        <v>194</v>
      </c>
      <c r="E23" s="28">
        <v>1152000.43</v>
      </c>
      <c r="G23" s="27" t="s">
        <v>194</v>
      </c>
      <c r="H23" s="28">
        <v>1377032.31</v>
      </c>
      <c r="L23" s="1">
        <f t="shared" si="0"/>
        <v>1377032.31</v>
      </c>
    </row>
    <row r="24" spans="1:12" ht="12.75" customHeight="1">
      <c r="A24" s="27" t="s">
        <v>195</v>
      </c>
      <c r="B24" s="28">
        <v>9734761.7</v>
      </c>
      <c r="D24" s="27" t="s">
        <v>195</v>
      </c>
      <c r="E24" s="28">
        <v>1333863.58</v>
      </c>
      <c r="G24" s="27" t="s">
        <v>195</v>
      </c>
      <c r="H24" s="28">
        <v>667631.7</v>
      </c>
      <c r="L24" s="1">
        <f t="shared" si="0"/>
        <v>667631.7</v>
      </c>
    </row>
    <row r="25" spans="1:12" ht="12.75" customHeight="1">
      <c r="A25" s="27" t="s">
        <v>196</v>
      </c>
      <c r="B25" s="28">
        <v>27933885.71</v>
      </c>
      <c r="D25" s="27" t="s">
        <v>196</v>
      </c>
      <c r="E25" s="28">
        <v>2354556.33</v>
      </c>
      <c r="G25" s="27" t="s">
        <v>196</v>
      </c>
      <c r="H25" s="28">
        <v>7635152.03</v>
      </c>
      <c r="L25" s="1">
        <f t="shared" si="0"/>
        <v>7635152.03</v>
      </c>
    </row>
    <row r="26" spans="1:12" ht="12.75" customHeight="1">
      <c r="A26" s="27" t="s">
        <v>197</v>
      </c>
      <c r="B26" s="28">
        <v>2646203.99</v>
      </c>
      <c r="D26" s="27" t="s">
        <v>197</v>
      </c>
      <c r="E26" s="28">
        <v>34560.2</v>
      </c>
      <c r="G26" s="27" t="s">
        <v>197</v>
      </c>
      <c r="H26" s="28">
        <v>284721.24</v>
      </c>
      <c r="L26" s="1">
        <f t="shared" si="0"/>
        <v>284721.24</v>
      </c>
    </row>
    <row r="27" spans="1:12" ht="12.75" customHeight="1">
      <c r="A27" s="27" t="s">
        <v>198</v>
      </c>
      <c r="B27" s="28">
        <v>32452434.1</v>
      </c>
      <c r="D27" s="27" t="s">
        <v>198</v>
      </c>
      <c r="E27" s="28">
        <v>776839.15</v>
      </c>
      <c r="G27" s="27" t="s">
        <v>198</v>
      </c>
      <c r="H27" s="28">
        <v>5061382.18</v>
      </c>
      <c r="L27" s="1">
        <f t="shared" si="0"/>
        <v>5061382.18</v>
      </c>
    </row>
    <row r="28" spans="1:12" ht="12.75" customHeight="1">
      <c r="A28" s="27" t="s">
        <v>199</v>
      </c>
      <c r="B28" s="28">
        <v>17336601.98</v>
      </c>
      <c r="D28" s="27" t="s">
        <v>199</v>
      </c>
      <c r="E28" s="28">
        <v>649375.1</v>
      </c>
      <c r="G28" s="27" t="s">
        <v>199</v>
      </c>
      <c r="H28" s="28">
        <v>1245525.77</v>
      </c>
      <c r="L28" s="1">
        <f t="shared" si="0"/>
        <v>1245525.77</v>
      </c>
    </row>
    <row r="29" spans="1:12" ht="12.75" customHeight="1">
      <c r="A29" s="27" t="s">
        <v>200</v>
      </c>
      <c r="B29" s="28">
        <v>3543067.55</v>
      </c>
      <c r="D29" s="27" t="s">
        <v>200</v>
      </c>
      <c r="E29" s="28">
        <v>169165.48</v>
      </c>
      <c r="G29" s="27" t="s">
        <v>200</v>
      </c>
      <c r="H29" s="28">
        <v>383618.33</v>
      </c>
      <c r="L29" s="1">
        <f t="shared" si="0"/>
        <v>383618.33</v>
      </c>
    </row>
    <row r="30" spans="1:12" ht="12.75" customHeight="1">
      <c r="A30" s="27" t="s">
        <v>201</v>
      </c>
      <c r="B30" s="28">
        <v>35816569.21</v>
      </c>
      <c r="D30" s="27" t="s">
        <v>201</v>
      </c>
      <c r="E30" s="28">
        <v>1905371.04</v>
      </c>
      <c r="G30" s="27" t="s">
        <v>201</v>
      </c>
      <c r="H30" s="28">
        <v>4443809.69</v>
      </c>
      <c r="L30" s="1">
        <f t="shared" si="0"/>
        <v>4443809.69</v>
      </c>
    </row>
    <row r="31" spans="1:12" ht="12.75" customHeight="1">
      <c r="A31" s="27" t="s">
        <v>202</v>
      </c>
      <c r="B31" s="28">
        <v>22290843.27</v>
      </c>
      <c r="D31" s="27" t="s">
        <v>202</v>
      </c>
      <c r="E31" s="28">
        <v>587443.44</v>
      </c>
      <c r="G31" s="27" t="s">
        <v>202</v>
      </c>
      <c r="H31" s="28">
        <v>1487801.48</v>
      </c>
      <c r="L31" s="1">
        <f t="shared" si="0"/>
        <v>1487801.48</v>
      </c>
    </row>
    <row r="32" spans="1:12" ht="12.75" customHeight="1">
      <c r="A32" s="27" t="s">
        <v>203</v>
      </c>
      <c r="B32" s="28">
        <v>11933258</v>
      </c>
      <c r="D32" s="27" t="s">
        <v>203</v>
      </c>
      <c r="E32" s="28">
        <v>104440.06</v>
      </c>
      <c r="G32" s="27" t="s">
        <v>203</v>
      </c>
      <c r="H32" s="28">
        <v>997349.11</v>
      </c>
      <c r="L32" s="1">
        <f t="shared" si="0"/>
        <v>997349.11</v>
      </c>
    </row>
    <row r="33" spans="1:12" ht="12.75" customHeight="1">
      <c r="A33" s="27" t="s">
        <v>204</v>
      </c>
      <c r="B33" s="28">
        <v>30693712.39</v>
      </c>
      <c r="D33" s="27" t="s">
        <v>204</v>
      </c>
      <c r="E33" s="28">
        <v>486325.2</v>
      </c>
      <c r="G33" s="27" t="s">
        <v>204</v>
      </c>
      <c r="H33" s="28">
        <v>5121689.53</v>
      </c>
      <c r="L33" s="1">
        <f t="shared" si="0"/>
        <v>5121689.53</v>
      </c>
    </row>
    <row r="34" spans="1:12" ht="12.75" customHeight="1">
      <c r="A34" s="27" t="s">
        <v>205</v>
      </c>
      <c r="B34" s="28">
        <v>324093760.28</v>
      </c>
      <c r="D34" s="27" t="s">
        <v>205</v>
      </c>
      <c r="E34" s="28">
        <v>28098488.16</v>
      </c>
      <c r="G34" s="27" t="s">
        <v>205</v>
      </c>
      <c r="H34" s="28">
        <v>60780031.61</v>
      </c>
      <c r="L34" s="1">
        <f t="shared" si="0"/>
        <v>60780031.61</v>
      </c>
    </row>
    <row r="35" spans="1:12" ht="12.75" customHeight="1">
      <c r="A35" s="27" t="s">
        <v>206</v>
      </c>
      <c r="B35" s="28">
        <v>24584181.67</v>
      </c>
      <c r="D35" s="27" t="s">
        <v>206</v>
      </c>
      <c r="E35" s="28">
        <v>499684.34</v>
      </c>
      <c r="G35" s="27" t="s">
        <v>206</v>
      </c>
      <c r="H35" s="28">
        <v>2137433.54</v>
      </c>
      <c r="L35" s="1">
        <f t="shared" si="0"/>
        <v>2137433.54</v>
      </c>
    </row>
    <row r="36" spans="1:12" ht="12.75" customHeight="1">
      <c r="A36" s="27" t="s">
        <v>207</v>
      </c>
      <c r="B36" s="28">
        <v>7096095.31</v>
      </c>
      <c r="D36" s="27" t="s">
        <v>207</v>
      </c>
      <c r="E36" s="28">
        <v>301321.56</v>
      </c>
      <c r="G36" s="27" t="s">
        <v>207</v>
      </c>
      <c r="H36" s="28">
        <v>944159.92</v>
      </c>
      <c r="L36" s="1">
        <f t="shared" si="0"/>
        <v>944159.92</v>
      </c>
    </row>
    <row r="37" spans="1:12" ht="12.75" customHeight="1">
      <c r="A37" s="27" t="s">
        <v>208</v>
      </c>
      <c r="B37" s="28">
        <v>64504712.66</v>
      </c>
      <c r="D37" s="27" t="s">
        <v>208</v>
      </c>
      <c r="E37" s="28">
        <v>4571998.06</v>
      </c>
      <c r="G37" s="27" t="s">
        <v>208</v>
      </c>
      <c r="H37" s="28">
        <v>10928146.72</v>
      </c>
      <c r="L37" s="1">
        <f t="shared" si="0"/>
        <v>10928146.72</v>
      </c>
    </row>
    <row r="38" spans="1:12" ht="12.75" customHeight="1">
      <c r="A38" s="27" t="s">
        <v>209</v>
      </c>
      <c r="B38" s="28">
        <v>47713317.97</v>
      </c>
      <c r="D38" s="27" t="s">
        <v>209</v>
      </c>
      <c r="E38" s="28">
        <v>779151.37</v>
      </c>
      <c r="G38" s="27" t="s">
        <v>209</v>
      </c>
      <c r="H38" s="28">
        <v>12492907.25</v>
      </c>
      <c r="L38" s="1">
        <f t="shared" si="0"/>
        <v>12492907.25</v>
      </c>
    </row>
    <row r="39" spans="1:12" ht="12.75" customHeight="1">
      <c r="A39" s="27" t="s">
        <v>210</v>
      </c>
      <c r="B39" s="28">
        <v>17068465.01</v>
      </c>
      <c r="D39" s="27" t="s">
        <v>210</v>
      </c>
      <c r="E39" s="28">
        <v>364100.56</v>
      </c>
      <c r="G39" s="27" t="s">
        <v>210</v>
      </c>
      <c r="H39" s="28">
        <v>2934767.28</v>
      </c>
      <c r="L39" s="1">
        <f t="shared" si="0"/>
        <v>2934767.28</v>
      </c>
    </row>
    <row r="40" spans="1:12" ht="12.75" customHeight="1">
      <c r="A40" s="27" t="s">
        <v>211</v>
      </c>
      <c r="B40" s="28">
        <v>51023764.69</v>
      </c>
      <c r="D40" s="27" t="s">
        <v>211</v>
      </c>
      <c r="E40" s="28">
        <v>7245207.92</v>
      </c>
      <c r="G40" s="27" t="s">
        <v>211</v>
      </c>
      <c r="H40" s="28">
        <v>12287775.1</v>
      </c>
      <c r="L40" s="1">
        <f t="shared" si="0"/>
        <v>12287775.1</v>
      </c>
    </row>
    <row r="41" spans="1:12" ht="12.75" customHeight="1">
      <c r="A41" s="27" t="s">
        <v>212</v>
      </c>
      <c r="B41" s="28">
        <v>20919088.78</v>
      </c>
      <c r="D41" s="27" t="s">
        <v>212</v>
      </c>
      <c r="E41" s="28">
        <v>363426.2</v>
      </c>
      <c r="G41" s="27" t="s">
        <v>212</v>
      </c>
      <c r="H41" s="28">
        <v>3294049.78</v>
      </c>
      <c r="L41" s="1">
        <f t="shared" si="0"/>
        <v>3294049.78</v>
      </c>
    </row>
    <row r="42" spans="1:12" ht="12.75" customHeight="1">
      <c r="A42" s="27" t="s">
        <v>213</v>
      </c>
      <c r="B42" s="28">
        <v>37081396.44</v>
      </c>
      <c r="D42" s="27" t="s">
        <v>213</v>
      </c>
      <c r="E42" s="28">
        <v>630165.45</v>
      </c>
      <c r="G42" s="27" t="s">
        <v>213</v>
      </c>
      <c r="H42" s="28">
        <v>3149343.28</v>
      </c>
      <c r="L42" s="1">
        <f t="shared" si="0"/>
        <v>3149343.28</v>
      </c>
    </row>
    <row r="43" spans="1:12" ht="12.75" customHeight="1">
      <c r="A43" s="27" t="s">
        <v>214</v>
      </c>
      <c r="B43" s="28">
        <v>66128711.05</v>
      </c>
      <c r="D43" s="27" t="s">
        <v>214</v>
      </c>
      <c r="E43" s="28">
        <v>736648.44</v>
      </c>
      <c r="G43" s="27" t="s">
        <v>214</v>
      </c>
      <c r="H43" s="28">
        <v>21380179.28</v>
      </c>
      <c r="L43" s="1">
        <f t="shared" si="0"/>
        <v>21380179.28</v>
      </c>
    </row>
    <row r="44" spans="1:12" ht="12.75" customHeight="1">
      <c r="A44" s="27" t="s">
        <v>215</v>
      </c>
      <c r="B44" s="28">
        <v>31900663.36</v>
      </c>
      <c r="D44" s="27" t="s">
        <v>215</v>
      </c>
      <c r="E44" s="28">
        <v>3296382.55</v>
      </c>
      <c r="G44" s="27" t="s">
        <v>215</v>
      </c>
      <c r="H44" s="28">
        <v>8893836.56</v>
      </c>
      <c r="L44" s="1">
        <f t="shared" si="0"/>
        <v>8893836.56</v>
      </c>
    </row>
    <row r="45" spans="1:12" ht="12.75" customHeight="1">
      <c r="A45" s="27" t="s">
        <v>216</v>
      </c>
      <c r="B45" s="28">
        <v>153132580.79</v>
      </c>
      <c r="D45" s="27" t="s">
        <v>216</v>
      </c>
      <c r="E45" s="28">
        <v>4377495.69</v>
      </c>
      <c r="G45" s="27" t="s">
        <v>216</v>
      </c>
      <c r="H45" s="28">
        <v>28170192.49</v>
      </c>
      <c r="L45" s="1">
        <f t="shared" si="0"/>
        <v>28170192.49</v>
      </c>
    </row>
    <row r="46" spans="1:12" ht="12.75" customHeight="1">
      <c r="A46" s="27" t="s">
        <v>217</v>
      </c>
      <c r="B46" s="28">
        <v>70770911.01</v>
      </c>
      <c r="D46" s="27" t="s">
        <v>217</v>
      </c>
      <c r="E46" s="28">
        <v>2055671.69</v>
      </c>
      <c r="G46" s="27" t="s">
        <v>217</v>
      </c>
      <c r="H46" s="28">
        <v>16139069.6</v>
      </c>
      <c r="L46" s="1">
        <f t="shared" si="0"/>
        <v>16139069.6</v>
      </c>
    </row>
    <row r="47" spans="1:12" ht="12.75" customHeight="1">
      <c r="A47" s="27" t="s">
        <v>218</v>
      </c>
      <c r="B47" s="28">
        <v>72921182.44</v>
      </c>
      <c r="D47" s="27" t="s">
        <v>218</v>
      </c>
      <c r="E47" s="28">
        <v>1374685.34</v>
      </c>
      <c r="G47" s="27" t="s">
        <v>218</v>
      </c>
      <c r="H47" s="28">
        <v>14174933.88</v>
      </c>
      <c r="L47" s="1">
        <f t="shared" si="0"/>
        <v>14174933.88</v>
      </c>
    </row>
    <row r="48" spans="1:12" ht="12.75" customHeight="1">
      <c r="A48" s="27" t="s">
        <v>219</v>
      </c>
      <c r="B48" s="28">
        <v>30755355.7</v>
      </c>
      <c r="D48" s="27" t="s">
        <v>219</v>
      </c>
      <c r="E48" s="28">
        <v>959598.71</v>
      </c>
      <c r="G48" s="27" t="s">
        <v>219</v>
      </c>
      <c r="H48" s="28">
        <v>5519679.4</v>
      </c>
      <c r="L48" s="1">
        <f t="shared" si="0"/>
        <v>5519679.4</v>
      </c>
    </row>
    <row r="49" spans="1:12" ht="12.75" customHeight="1">
      <c r="A49" s="27" t="s">
        <v>220</v>
      </c>
      <c r="B49" s="28">
        <v>22181876.25</v>
      </c>
      <c r="D49" s="27" t="s">
        <v>220</v>
      </c>
      <c r="E49" s="28">
        <v>464531.61</v>
      </c>
      <c r="G49" s="27" t="s">
        <v>220</v>
      </c>
      <c r="H49" s="28">
        <v>2267414.48</v>
      </c>
      <c r="L49" s="1">
        <f t="shared" si="0"/>
        <v>2267414.48</v>
      </c>
    </row>
    <row r="50" spans="1:12" ht="12.75" customHeight="1">
      <c r="A50" s="27" t="s">
        <v>221</v>
      </c>
      <c r="B50" s="28">
        <v>71520432.85</v>
      </c>
      <c r="D50" s="27" t="s">
        <v>221</v>
      </c>
      <c r="E50" s="28">
        <v>820282.76</v>
      </c>
      <c r="G50" s="27" t="s">
        <v>221</v>
      </c>
      <c r="H50" s="28">
        <v>13254204.64</v>
      </c>
      <c r="L50" s="1">
        <f t="shared" si="0"/>
        <v>13254204.64</v>
      </c>
    </row>
    <row r="51" spans="1:12" ht="12.75" customHeight="1">
      <c r="A51" s="27" t="s">
        <v>222</v>
      </c>
      <c r="B51" s="28">
        <v>322160374.67</v>
      </c>
      <c r="D51" s="27" t="s">
        <v>222</v>
      </c>
      <c r="E51" s="28">
        <v>3837438.9</v>
      </c>
      <c r="G51" s="27" t="s">
        <v>222</v>
      </c>
      <c r="H51" s="28">
        <v>58388841.85</v>
      </c>
      <c r="L51" s="1">
        <f t="shared" si="0"/>
        <v>58388841.85</v>
      </c>
    </row>
    <row r="52" spans="1:12" ht="12.75" customHeight="1">
      <c r="A52" s="27" t="s">
        <v>223</v>
      </c>
      <c r="B52" s="28">
        <v>52043192.08</v>
      </c>
      <c r="D52" s="27" t="s">
        <v>223</v>
      </c>
      <c r="E52" s="28">
        <v>1940612.79</v>
      </c>
      <c r="G52" s="27" t="s">
        <v>223</v>
      </c>
      <c r="H52" s="28">
        <v>12303944.47</v>
      </c>
      <c r="L52" s="1">
        <f t="shared" si="0"/>
        <v>12303944.47</v>
      </c>
    </row>
    <row r="53" spans="1:12" ht="12.75" customHeight="1">
      <c r="A53" s="27" t="s">
        <v>224</v>
      </c>
      <c r="B53" s="28">
        <v>29069567.76</v>
      </c>
      <c r="D53" s="27" t="s">
        <v>224</v>
      </c>
      <c r="E53" s="28">
        <v>894019.77</v>
      </c>
      <c r="G53" s="27" t="s">
        <v>224</v>
      </c>
      <c r="H53" s="28">
        <v>3049620.4</v>
      </c>
      <c r="L53" s="1">
        <f t="shared" si="0"/>
        <v>3049620.4</v>
      </c>
    </row>
    <row r="54" spans="1:12" ht="12.75" customHeight="1">
      <c r="A54" s="27" t="s">
        <v>225</v>
      </c>
      <c r="B54" s="28">
        <v>5070572.92</v>
      </c>
      <c r="D54" s="27" t="s">
        <v>225</v>
      </c>
      <c r="E54" s="28">
        <v>123211.82</v>
      </c>
      <c r="G54" s="27" t="s">
        <v>225</v>
      </c>
      <c r="H54" s="28">
        <v>555351.08</v>
      </c>
      <c r="L54" s="1">
        <f t="shared" si="0"/>
        <v>555351.08</v>
      </c>
    </row>
    <row r="55" spans="1:12" ht="12.75" customHeight="1">
      <c r="A55" s="27" t="s">
        <v>226</v>
      </c>
      <c r="B55" s="28">
        <v>18413185.14</v>
      </c>
      <c r="D55" s="27" t="s">
        <v>226</v>
      </c>
      <c r="E55" s="28">
        <v>1048465.66</v>
      </c>
      <c r="G55" s="27" t="s">
        <v>226</v>
      </c>
      <c r="H55" s="28">
        <v>1619552.98</v>
      </c>
      <c r="L55" s="1">
        <f t="shared" si="0"/>
        <v>1619552.98</v>
      </c>
    </row>
    <row r="56" spans="1:12" ht="12.75" customHeight="1">
      <c r="A56" s="27" t="s">
        <v>227</v>
      </c>
      <c r="B56" s="28">
        <v>35051438.84</v>
      </c>
      <c r="D56" s="27" t="s">
        <v>227</v>
      </c>
      <c r="E56" s="28">
        <v>1703229.56</v>
      </c>
      <c r="G56" s="27" t="s">
        <v>227</v>
      </c>
      <c r="H56" s="28">
        <v>5865349.5</v>
      </c>
      <c r="L56" s="1">
        <f t="shared" si="0"/>
        <v>5865349.5</v>
      </c>
    </row>
    <row r="57" spans="1:12" ht="12.75" customHeight="1">
      <c r="A57" s="27" t="s">
        <v>228</v>
      </c>
      <c r="B57" s="28">
        <v>84024190.15</v>
      </c>
      <c r="D57" s="27" t="s">
        <v>228</v>
      </c>
      <c r="E57" s="28">
        <v>1736899.68</v>
      </c>
      <c r="G57" s="27" t="s">
        <v>228</v>
      </c>
      <c r="H57" s="28">
        <v>10298187.07</v>
      </c>
      <c r="L57" s="1">
        <f t="shared" si="0"/>
        <v>10298187.07</v>
      </c>
    </row>
    <row r="58" spans="1:12" ht="12.75" customHeight="1">
      <c r="A58" s="27" t="s">
        <v>229</v>
      </c>
      <c r="B58" s="28">
        <v>27485441.02</v>
      </c>
      <c r="D58" s="27" t="s">
        <v>229</v>
      </c>
      <c r="E58" s="28">
        <v>928608.17</v>
      </c>
      <c r="G58" s="27" t="s">
        <v>229</v>
      </c>
      <c r="H58" s="28">
        <v>4051591.53</v>
      </c>
      <c r="L58" s="1">
        <f t="shared" si="0"/>
        <v>4051591.53</v>
      </c>
    </row>
    <row r="59" spans="1:12" ht="12.75" customHeight="1">
      <c r="A59" s="27" t="s">
        <v>230</v>
      </c>
      <c r="B59" s="28">
        <v>56182745.29</v>
      </c>
      <c r="D59" s="27" t="s">
        <v>230</v>
      </c>
      <c r="E59" s="28">
        <v>799038.3</v>
      </c>
      <c r="G59" s="27" t="s">
        <v>230</v>
      </c>
      <c r="H59" s="28">
        <v>10787951.99</v>
      </c>
      <c r="L59" s="1">
        <f t="shared" si="0"/>
        <v>10787951.99</v>
      </c>
    </row>
    <row r="60" spans="1:12" ht="12.75" customHeight="1">
      <c r="A60" s="27" t="s">
        <v>231</v>
      </c>
      <c r="B60" s="28">
        <v>121181564.51</v>
      </c>
      <c r="D60" s="27" t="s">
        <v>231</v>
      </c>
      <c r="E60" s="28">
        <v>9508474.02</v>
      </c>
      <c r="G60" s="27" t="s">
        <v>231</v>
      </c>
      <c r="H60" s="28">
        <v>27193951.96</v>
      </c>
      <c r="L60" s="1">
        <f t="shared" si="0"/>
        <v>27193951.96</v>
      </c>
    </row>
    <row r="61" spans="1:12" ht="12.75" customHeight="1">
      <c r="A61" s="27" t="s">
        <v>232</v>
      </c>
      <c r="B61" s="28">
        <v>11499802</v>
      </c>
      <c r="D61" s="27" t="s">
        <v>232</v>
      </c>
      <c r="E61" s="28">
        <v>247582.11</v>
      </c>
      <c r="G61" s="27" t="s">
        <v>232</v>
      </c>
      <c r="H61" s="28">
        <v>1697642.96</v>
      </c>
      <c r="L61" s="1">
        <f t="shared" si="0"/>
        <v>1697642.96</v>
      </c>
    </row>
    <row r="62" spans="1:12" ht="12.75" customHeight="1">
      <c r="A62" s="27" t="s">
        <v>233</v>
      </c>
      <c r="B62" s="28">
        <v>15037766.22</v>
      </c>
      <c r="D62" s="27" t="s">
        <v>233</v>
      </c>
      <c r="E62" s="28">
        <v>224963.67</v>
      </c>
      <c r="G62" s="27" t="s">
        <v>233</v>
      </c>
      <c r="H62" s="28">
        <v>2160067.32</v>
      </c>
      <c r="L62" s="1">
        <f t="shared" si="0"/>
        <v>2160067.32</v>
      </c>
    </row>
    <row r="63" spans="1:12" ht="12.75" customHeight="1">
      <c r="A63" s="27" t="s">
        <v>234</v>
      </c>
      <c r="B63" s="28">
        <v>17268683.36</v>
      </c>
      <c r="D63" s="27" t="s">
        <v>234</v>
      </c>
      <c r="E63" s="28">
        <v>748870.61</v>
      </c>
      <c r="G63" s="27" t="s">
        <v>234</v>
      </c>
      <c r="H63" s="28">
        <v>3622682.31</v>
      </c>
      <c r="L63" s="1">
        <f t="shared" si="0"/>
        <v>3622682.31</v>
      </c>
    </row>
    <row r="64" spans="1:12" ht="12.75" customHeight="1">
      <c r="A64" s="27" t="s">
        <v>235</v>
      </c>
      <c r="B64" s="28">
        <v>18687079.37</v>
      </c>
      <c r="D64" s="27" t="s">
        <v>235</v>
      </c>
      <c r="E64" s="28">
        <v>595253.56</v>
      </c>
      <c r="G64" s="27" t="s">
        <v>235</v>
      </c>
      <c r="H64" s="28">
        <v>2477379.51</v>
      </c>
      <c r="L64" s="1">
        <f t="shared" si="0"/>
        <v>2477379.51</v>
      </c>
    </row>
    <row r="65" spans="1:12" ht="12.75" customHeight="1">
      <c r="A65" s="27" t="s">
        <v>236</v>
      </c>
      <c r="B65" s="28">
        <v>80159843.65</v>
      </c>
      <c r="D65" s="27" t="s">
        <v>236</v>
      </c>
      <c r="E65" s="28">
        <v>1162881.76</v>
      </c>
      <c r="G65" s="27" t="s">
        <v>236</v>
      </c>
      <c r="H65" s="28">
        <v>15981417.93</v>
      </c>
      <c r="L65" s="1">
        <f t="shared" si="0"/>
        <v>15981417.93</v>
      </c>
    </row>
    <row r="66" spans="1:12" ht="12.75" customHeight="1">
      <c r="A66" s="27" t="s">
        <v>237</v>
      </c>
      <c r="B66" s="28">
        <v>41552465.7</v>
      </c>
      <c r="D66" s="27" t="s">
        <v>237</v>
      </c>
      <c r="E66" s="28">
        <v>483500.52</v>
      </c>
      <c r="G66" s="27" t="s">
        <v>237</v>
      </c>
      <c r="H66" s="28">
        <v>9619893.6</v>
      </c>
      <c r="L66" s="1">
        <f t="shared" si="0"/>
        <v>9619893.6</v>
      </c>
    </row>
    <row r="67" spans="1:12" ht="12.75" customHeight="1">
      <c r="A67" s="27" t="s">
        <v>238</v>
      </c>
      <c r="B67" s="28">
        <v>15843344.61</v>
      </c>
      <c r="D67" s="27" t="s">
        <v>238</v>
      </c>
      <c r="E67" s="28">
        <v>558221.3</v>
      </c>
      <c r="G67" s="27" t="s">
        <v>238</v>
      </c>
      <c r="H67" s="28">
        <v>2082120.11</v>
      </c>
      <c r="L67" s="1">
        <f t="shared" si="0"/>
        <v>2082120.11</v>
      </c>
    </row>
    <row r="68" spans="1:12" ht="12.75" customHeight="1">
      <c r="A68" s="27" t="s">
        <v>239</v>
      </c>
      <c r="B68" s="28">
        <v>26594182.18</v>
      </c>
      <c r="D68" s="27" t="s">
        <v>239</v>
      </c>
      <c r="E68" s="28">
        <v>888790.66</v>
      </c>
      <c r="G68" s="27" t="s">
        <v>239</v>
      </c>
      <c r="H68" s="28">
        <v>2691867.08</v>
      </c>
      <c r="L68" s="1">
        <f t="shared" si="0"/>
        <v>2691867.08</v>
      </c>
    </row>
    <row r="69" spans="1:12" ht="12.75" customHeight="1">
      <c r="A69" s="27" t="s">
        <v>240</v>
      </c>
      <c r="B69" s="28">
        <v>49429284.85</v>
      </c>
      <c r="D69" s="27" t="s">
        <v>240</v>
      </c>
      <c r="E69" s="28">
        <v>586474.62</v>
      </c>
      <c r="G69" s="27" t="s">
        <v>240</v>
      </c>
      <c r="H69" s="28">
        <v>9785548.21</v>
      </c>
      <c r="L69" s="1">
        <f t="shared" si="0"/>
        <v>9785548.21</v>
      </c>
    </row>
    <row r="70" spans="1:12" ht="12.75" customHeight="1">
      <c r="A70" s="27" t="s">
        <v>241</v>
      </c>
      <c r="B70" s="28">
        <v>105704061.85</v>
      </c>
      <c r="D70" s="27" t="s">
        <v>241</v>
      </c>
      <c r="E70" s="28">
        <v>3517607.14</v>
      </c>
      <c r="G70" s="27" t="s">
        <v>241</v>
      </c>
      <c r="H70" s="28">
        <v>16167646.34</v>
      </c>
      <c r="L70" s="1">
        <f t="shared" si="0"/>
        <v>16167646.34</v>
      </c>
    </row>
    <row r="71" spans="1:12" ht="12.75" customHeight="1">
      <c r="A71" s="27" t="s">
        <v>242</v>
      </c>
      <c r="B71" s="28">
        <v>7609259.65</v>
      </c>
      <c r="D71" s="27" t="s">
        <v>242</v>
      </c>
      <c r="E71" s="28">
        <v>692801.23</v>
      </c>
      <c r="G71" s="27" t="s">
        <v>242</v>
      </c>
      <c r="H71" s="28">
        <v>717338.25</v>
      </c>
      <c r="L71" s="1">
        <f aca="true" t="shared" si="1" ref="L71:L134">+H71-K71</f>
        <v>717338.25</v>
      </c>
    </row>
    <row r="72" spans="1:12" ht="12.75" customHeight="1">
      <c r="A72" s="27" t="s">
        <v>243</v>
      </c>
      <c r="B72" s="28">
        <v>67656365.27</v>
      </c>
      <c r="D72" s="27" t="s">
        <v>243</v>
      </c>
      <c r="E72" s="28">
        <v>1383759.94</v>
      </c>
      <c r="G72" s="27" t="s">
        <v>243</v>
      </c>
      <c r="H72" s="28">
        <v>10784147.05</v>
      </c>
      <c r="L72" s="1">
        <f t="shared" si="1"/>
        <v>10784147.05</v>
      </c>
    </row>
    <row r="73" spans="1:12" ht="12.75" customHeight="1">
      <c r="A73" s="27" t="s">
        <v>244</v>
      </c>
      <c r="B73" s="28">
        <v>70923036.51</v>
      </c>
      <c r="D73" s="27" t="s">
        <v>244</v>
      </c>
      <c r="E73" s="28">
        <v>3285045.4</v>
      </c>
      <c r="G73" s="27" t="s">
        <v>244</v>
      </c>
      <c r="H73" s="28">
        <v>13894490.73</v>
      </c>
      <c r="L73" s="1">
        <f t="shared" si="1"/>
        <v>13894490.73</v>
      </c>
    </row>
    <row r="74" spans="1:12" ht="12.75" customHeight="1">
      <c r="A74" s="27" t="s">
        <v>245</v>
      </c>
      <c r="B74" s="28">
        <v>20847094.64</v>
      </c>
      <c r="D74" s="27" t="s">
        <v>245</v>
      </c>
      <c r="E74" s="28">
        <v>624311.15</v>
      </c>
      <c r="G74" s="27" t="s">
        <v>245</v>
      </c>
      <c r="H74" s="28">
        <v>2502676.66</v>
      </c>
      <c r="L74" s="1">
        <f t="shared" si="1"/>
        <v>2502676.66</v>
      </c>
    </row>
    <row r="75" spans="1:12" ht="12.75" customHeight="1">
      <c r="A75" s="27" t="s">
        <v>246</v>
      </c>
      <c r="B75" s="28">
        <v>29845418.89</v>
      </c>
      <c r="D75" s="27" t="s">
        <v>246</v>
      </c>
      <c r="E75" s="28">
        <v>354169.52</v>
      </c>
      <c r="G75" s="27" t="s">
        <v>246</v>
      </c>
      <c r="H75" s="28">
        <v>3908102.82</v>
      </c>
      <c r="L75" s="1">
        <f t="shared" si="1"/>
        <v>3908102.82</v>
      </c>
    </row>
    <row r="76" spans="1:12" ht="12.75" customHeight="1">
      <c r="A76" s="27" t="s">
        <v>247</v>
      </c>
      <c r="B76" s="28">
        <v>71364233.8</v>
      </c>
      <c r="D76" s="27" t="s">
        <v>247</v>
      </c>
      <c r="E76" s="28">
        <v>7910370.55</v>
      </c>
      <c r="G76" s="27" t="s">
        <v>247</v>
      </c>
      <c r="H76" s="28">
        <v>6458762.44</v>
      </c>
      <c r="L76" s="1">
        <f t="shared" si="1"/>
        <v>6458762.44</v>
      </c>
    </row>
    <row r="77" spans="1:12" ht="12.75" customHeight="1">
      <c r="A77" s="27" t="s">
        <v>248</v>
      </c>
      <c r="B77" s="28">
        <v>12432282.78</v>
      </c>
      <c r="D77" s="27" t="s">
        <v>248</v>
      </c>
      <c r="E77" s="28">
        <v>199021.95</v>
      </c>
      <c r="G77" s="27" t="s">
        <v>248</v>
      </c>
      <c r="H77" s="28">
        <v>1529866.95</v>
      </c>
      <c r="L77" s="1">
        <f t="shared" si="1"/>
        <v>1529866.95</v>
      </c>
    </row>
    <row r="78" spans="1:12" ht="12.75" customHeight="1">
      <c r="A78" s="27" t="s">
        <v>249</v>
      </c>
      <c r="B78" s="28">
        <v>86132816.32</v>
      </c>
      <c r="D78" s="27" t="s">
        <v>249</v>
      </c>
      <c r="E78" s="28">
        <v>5066566.41</v>
      </c>
      <c r="G78" s="27" t="s">
        <v>249</v>
      </c>
      <c r="H78" s="28">
        <v>15060901.99</v>
      </c>
      <c r="L78" s="1">
        <f t="shared" si="1"/>
        <v>15060901.99</v>
      </c>
    </row>
    <row r="79" spans="1:12" ht="12.75" customHeight="1">
      <c r="A79" s="27" t="s">
        <v>250</v>
      </c>
      <c r="B79" s="28">
        <v>29674467.71</v>
      </c>
      <c r="D79" s="27" t="s">
        <v>250</v>
      </c>
      <c r="E79" s="28">
        <v>2009137.58</v>
      </c>
      <c r="G79" s="27" t="s">
        <v>250</v>
      </c>
      <c r="H79" s="28">
        <v>5384453.88</v>
      </c>
      <c r="L79" s="1">
        <f t="shared" si="1"/>
        <v>5384453.88</v>
      </c>
    </row>
    <row r="80" spans="1:12" ht="12.75" customHeight="1">
      <c r="A80" s="27" t="s">
        <v>251</v>
      </c>
      <c r="B80" s="28">
        <v>28724356.45</v>
      </c>
      <c r="D80" s="27" t="s">
        <v>251</v>
      </c>
      <c r="E80" s="28">
        <v>529488.24</v>
      </c>
      <c r="G80" s="27" t="s">
        <v>251</v>
      </c>
      <c r="H80" s="28">
        <v>3432721.9</v>
      </c>
      <c r="L80" s="1">
        <f t="shared" si="1"/>
        <v>3432721.9</v>
      </c>
    </row>
    <row r="81" spans="1:12" ht="12.75" customHeight="1">
      <c r="A81" s="27" t="s">
        <v>252</v>
      </c>
      <c r="B81" s="28">
        <v>29741942.24</v>
      </c>
      <c r="D81" s="27" t="s">
        <v>252</v>
      </c>
      <c r="E81" s="28">
        <v>1277280.69</v>
      </c>
      <c r="G81" s="27" t="s">
        <v>252</v>
      </c>
      <c r="H81" s="28">
        <v>7155398.23</v>
      </c>
      <c r="L81" s="1">
        <f t="shared" si="1"/>
        <v>7155398.23</v>
      </c>
    </row>
    <row r="82" spans="1:12" ht="12.75" customHeight="1">
      <c r="A82" s="27" t="s">
        <v>253</v>
      </c>
      <c r="B82" s="28">
        <v>32916380.5</v>
      </c>
      <c r="D82" s="27" t="s">
        <v>253</v>
      </c>
      <c r="E82" s="28">
        <v>664549.05</v>
      </c>
      <c r="G82" s="27" t="s">
        <v>253</v>
      </c>
      <c r="H82" s="28">
        <v>4529137.51</v>
      </c>
      <c r="L82" s="1">
        <f t="shared" si="1"/>
        <v>4529137.51</v>
      </c>
    </row>
    <row r="83" spans="1:12" ht="12.75" customHeight="1">
      <c r="A83" s="27" t="s">
        <v>254</v>
      </c>
      <c r="B83" s="28">
        <v>61618836.11</v>
      </c>
      <c r="D83" s="27" t="s">
        <v>254</v>
      </c>
      <c r="E83" s="28">
        <v>7508639.09</v>
      </c>
      <c r="G83" s="27" t="s">
        <v>254</v>
      </c>
      <c r="H83" s="28">
        <v>7246389.57</v>
      </c>
      <c r="L83" s="1">
        <f t="shared" si="1"/>
        <v>7246389.57</v>
      </c>
    </row>
    <row r="84" spans="1:12" ht="12.75" customHeight="1">
      <c r="A84" s="27" t="s">
        <v>255</v>
      </c>
      <c r="B84" s="28">
        <v>49560289.36</v>
      </c>
      <c r="D84" s="27" t="s">
        <v>255</v>
      </c>
      <c r="E84" s="28">
        <v>2263110.84</v>
      </c>
      <c r="G84" s="27" t="s">
        <v>255</v>
      </c>
      <c r="H84" s="28">
        <v>8995097.31</v>
      </c>
      <c r="L84" s="1">
        <f t="shared" si="1"/>
        <v>8995097.31</v>
      </c>
    </row>
    <row r="85" spans="1:12" ht="12.75" customHeight="1">
      <c r="A85" s="27" t="s">
        <v>256</v>
      </c>
      <c r="B85" s="28">
        <v>165166031.04</v>
      </c>
      <c r="D85" s="27" t="s">
        <v>256</v>
      </c>
      <c r="E85" s="28">
        <v>32768987.34</v>
      </c>
      <c r="G85" s="27" t="s">
        <v>256</v>
      </c>
      <c r="H85" s="28">
        <v>20883106.71</v>
      </c>
      <c r="L85" s="1">
        <f t="shared" si="1"/>
        <v>20883106.71</v>
      </c>
    </row>
    <row r="86" spans="1:12" ht="12.75" customHeight="1">
      <c r="A86" s="27" t="s">
        <v>257</v>
      </c>
      <c r="B86" s="28">
        <v>36538478.76</v>
      </c>
      <c r="D86" s="27" t="s">
        <v>257</v>
      </c>
      <c r="E86" s="28">
        <v>734384.62</v>
      </c>
      <c r="G86" s="27" t="s">
        <v>257</v>
      </c>
      <c r="H86" s="28">
        <v>7974297.1</v>
      </c>
      <c r="L86" s="1">
        <f t="shared" si="1"/>
        <v>7974297.1</v>
      </c>
    </row>
    <row r="87" spans="1:12" ht="12.75" customHeight="1">
      <c r="A87" s="27" t="s">
        <v>258</v>
      </c>
      <c r="B87" s="28">
        <v>24583566.88</v>
      </c>
      <c r="D87" s="27" t="s">
        <v>258</v>
      </c>
      <c r="E87" s="28">
        <v>326113.96</v>
      </c>
      <c r="G87" s="27" t="s">
        <v>258</v>
      </c>
      <c r="H87" s="28">
        <v>4513506.22</v>
      </c>
      <c r="L87" s="1">
        <f t="shared" si="1"/>
        <v>4513506.22</v>
      </c>
    </row>
    <row r="88" spans="1:12" ht="12.75" customHeight="1">
      <c r="A88" s="27" t="s">
        <v>259</v>
      </c>
      <c r="B88" s="28">
        <v>18366716.27</v>
      </c>
      <c r="D88" s="27" t="s">
        <v>259</v>
      </c>
      <c r="E88" s="28">
        <v>353550.27</v>
      </c>
      <c r="G88" s="27" t="s">
        <v>259</v>
      </c>
      <c r="H88" s="28">
        <v>2652871.9</v>
      </c>
      <c r="L88" s="1">
        <f t="shared" si="1"/>
        <v>2652871.9</v>
      </c>
    </row>
    <row r="89" spans="1:12" ht="12.75" customHeight="1">
      <c r="A89" s="27" t="s">
        <v>260</v>
      </c>
      <c r="B89" s="28">
        <v>30513077.84</v>
      </c>
      <c r="D89" s="27" t="s">
        <v>260</v>
      </c>
      <c r="E89" s="28">
        <v>2565525.43</v>
      </c>
      <c r="G89" s="27" t="s">
        <v>260</v>
      </c>
      <c r="H89" s="28">
        <v>1944933.18</v>
      </c>
      <c r="L89" s="1">
        <f t="shared" si="1"/>
        <v>1944933.18</v>
      </c>
    </row>
    <row r="90" spans="1:12" ht="12.75" customHeight="1">
      <c r="A90" s="27" t="s">
        <v>261</v>
      </c>
      <c r="B90" s="28">
        <v>20326000.04</v>
      </c>
      <c r="D90" s="27" t="s">
        <v>261</v>
      </c>
      <c r="E90" s="28">
        <v>3130183.85</v>
      </c>
      <c r="G90" s="27" t="s">
        <v>261</v>
      </c>
      <c r="H90" s="28">
        <v>4017145.44</v>
      </c>
      <c r="L90" s="1">
        <f t="shared" si="1"/>
        <v>4017145.44</v>
      </c>
    </row>
    <row r="91" spans="1:12" ht="12.75" customHeight="1">
      <c r="A91" s="27" t="s">
        <v>262</v>
      </c>
      <c r="B91" s="28">
        <v>23485400.53</v>
      </c>
      <c r="D91" s="27" t="s">
        <v>262</v>
      </c>
      <c r="E91" s="28">
        <v>437893.73</v>
      </c>
      <c r="G91" s="27" t="s">
        <v>262</v>
      </c>
      <c r="H91" s="28">
        <v>5012231.06</v>
      </c>
      <c r="L91" s="1">
        <f t="shared" si="1"/>
        <v>5012231.06</v>
      </c>
    </row>
    <row r="92" spans="1:12" ht="12.75" customHeight="1">
      <c r="A92" s="27" t="s">
        <v>263</v>
      </c>
      <c r="B92" s="28">
        <v>15669977.42</v>
      </c>
      <c r="D92" s="27" t="s">
        <v>263</v>
      </c>
      <c r="E92" s="28">
        <v>511160.15</v>
      </c>
      <c r="G92" s="27" t="s">
        <v>263</v>
      </c>
      <c r="H92" s="28">
        <v>2061827.08</v>
      </c>
      <c r="L92" s="1">
        <f t="shared" si="1"/>
        <v>2061827.08</v>
      </c>
    </row>
    <row r="93" spans="1:12" ht="12.75" customHeight="1">
      <c r="A93" s="27" t="s">
        <v>264</v>
      </c>
      <c r="B93" s="28">
        <v>14596615.54</v>
      </c>
      <c r="D93" s="27" t="s">
        <v>264</v>
      </c>
      <c r="E93" s="28">
        <v>249625.58</v>
      </c>
      <c r="G93" s="27" t="s">
        <v>264</v>
      </c>
      <c r="H93" s="28">
        <v>1384872.17</v>
      </c>
      <c r="L93" s="1">
        <f t="shared" si="1"/>
        <v>1384872.17</v>
      </c>
    </row>
    <row r="94" spans="1:12" ht="12.75" customHeight="1">
      <c r="A94" s="27" t="s">
        <v>265</v>
      </c>
      <c r="B94" s="28">
        <v>5176145.1</v>
      </c>
      <c r="D94" s="27" t="s">
        <v>265</v>
      </c>
      <c r="E94" s="28">
        <v>17961.02</v>
      </c>
      <c r="G94" s="27" t="s">
        <v>265</v>
      </c>
      <c r="H94" s="28">
        <v>780825.26</v>
      </c>
      <c r="L94" s="1">
        <f t="shared" si="1"/>
        <v>780825.26</v>
      </c>
    </row>
    <row r="95" spans="1:12" ht="12.75" customHeight="1">
      <c r="A95" s="27" t="s">
        <v>266</v>
      </c>
      <c r="B95" s="28">
        <v>11452966.42</v>
      </c>
      <c r="D95" s="27" t="s">
        <v>266</v>
      </c>
      <c r="E95" s="28">
        <v>135949.17</v>
      </c>
      <c r="G95" s="27" t="s">
        <v>266</v>
      </c>
      <c r="H95" s="28">
        <v>1636402.62</v>
      </c>
      <c r="L95" s="1">
        <f t="shared" si="1"/>
        <v>1636402.62</v>
      </c>
    </row>
    <row r="96" spans="1:12" ht="12.75" customHeight="1">
      <c r="A96" s="27" t="s">
        <v>267</v>
      </c>
      <c r="B96" s="28">
        <v>30832034.54</v>
      </c>
      <c r="D96" s="27" t="s">
        <v>267</v>
      </c>
      <c r="E96" s="28">
        <v>1213918.07</v>
      </c>
      <c r="G96" s="27" t="s">
        <v>267</v>
      </c>
      <c r="H96" s="28">
        <v>4751943.37</v>
      </c>
      <c r="L96" s="1">
        <f t="shared" si="1"/>
        <v>4751943.37</v>
      </c>
    </row>
    <row r="97" spans="1:12" ht="12.75" customHeight="1">
      <c r="A97" s="27" t="s">
        <v>268</v>
      </c>
      <c r="B97" s="28">
        <v>11788105.27</v>
      </c>
      <c r="D97" s="27" t="s">
        <v>268</v>
      </c>
      <c r="E97" s="28">
        <v>133479.41</v>
      </c>
      <c r="G97" s="27" t="s">
        <v>268</v>
      </c>
      <c r="H97" s="28">
        <v>1606540.12</v>
      </c>
      <c r="L97" s="1">
        <f t="shared" si="1"/>
        <v>1606540.12</v>
      </c>
    </row>
    <row r="98" spans="1:12" ht="12.75" customHeight="1">
      <c r="A98" s="27" t="s">
        <v>269</v>
      </c>
      <c r="B98" s="28">
        <v>18708930.78</v>
      </c>
      <c r="D98" s="27" t="s">
        <v>269</v>
      </c>
      <c r="E98" s="28">
        <v>269240.56</v>
      </c>
      <c r="G98" s="27" t="s">
        <v>269</v>
      </c>
      <c r="H98" s="28">
        <v>2441475.64</v>
      </c>
      <c r="L98" s="1">
        <f t="shared" si="1"/>
        <v>2441475.64</v>
      </c>
    </row>
    <row r="99" spans="1:12" ht="12.75" customHeight="1">
      <c r="A99" s="27" t="s">
        <v>270</v>
      </c>
      <c r="B99" s="28">
        <v>11103308.64</v>
      </c>
      <c r="D99" s="27" t="s">
        <v>270</v>
      </c>
      <c r="E99" s="28">
        <v>129384.39</v>
      </c>
      <c r="G99" s="27" t="s">
        <v>270</v>
      </c>
      <c r="H99" s="28">
        <v>1791223.67</v>
      </c>
      <c r="L99" s="1">
        <f t="shared" si="1"/>
        <v>1791223.67</v>
      </c>
    </row>
    <row r="100" spans="1:12" ht="12.75" customHeight="1">
      <c r="A100" s="27" t="s">
        <v>271</v>
      </c>
      <c r="B100" s="28">
        <v>8689097.56</v>
      </c>
      <c r="D100" s="27" t="s">
        <v>271</v>
      </c>
      <c r="E100" s="28">
        <v>189022.61</v>
      </c>
      <c r="G100" s="27" t="s">
        <v>271</v>
      </c>
      <c r="H100" s="28">
        <v>857478.26</v>
      </c>
      <c r="L100" s="1">
        <f t="shared" si="1"/>
        <v>857478.26</v>
      </c>
    </row>
    <row r="101" spans="1:12" ht="12.75" customHeight="1">
      <c r="A101" s="27" t="s">
        <v>272</v>
      </c>
      <c r="B101" s="28">
        <v>20018893.82</v>
      </c>
      <c r="D101" s="27" t="s">
        <v>272</v>
      </c>
      <c r="E101" s="28">
        <v>125445.72</v>
      </c>
      <c r="G101" s="27" t="s">
        <v>272</v>
      </c>
      <c r="H101" s="28">
        <v>3302182.8</v>
      </c>
      <c r="L101" s="1">
        <f t="shared" si="1"/>
        <v>3302182.8</v>
      </c>
    </row>
    <row r="102" spans="1:12" ht="12.75" customHeight="1">
      <c r="A102" s="27" t="s">
        <v>273</v>
      </c>
      <c r="B102" s="28">
        <v>18074477.94</v>
      </c>
      <c r="D102" s="27" t="s">
        <v>273</v>
      </c>
      <c r="E102" s="28">
        <v>17980.86</v>
      </c>
      <c r="G102" s="27" t="s">
        <v>273</v>
      </c>
      <c r="H102" s="28">
        <v>5999518.98</v>
      </c>
      <c r="L102" s="1">
        <f t="shared" si="1"/>
        <v>5999518.98</v>
      </c>
    </row>
    <row r="103" spans="1:12" ht="12.75" customHeight="1">
      <c r="A103" s="27" t="s">
        <v>274</v>
      </c>
      <c r="B103" s="28">
        <v>53713411.21</v>
      </c>
      <c r="D103" s="27" t="s">
        <v>274</v>
      </c>
      <c r="E103" s="28">
        <v>1019370.4</v>
      </c>
      <c r="G103" s="27" t="s">
        <v>274</v>
      </c>
      <c r="H103" s="28">
        <v>7612059.49</v>
      </c>
      <c r="L103" s="1">
        <f t="shared" si="1"/>
        <v>7612059.49</v>
      </c>
    </row>
    <row r="104" spans="1:12" ht="12.75" customHeight="1">
      <c r="A104" s="27" t="s">
        <v>275</v>
      </c>
      <c r="B104" s="28">
        <v>15956599.4</v>
      </c>
      <c r="D104" s="27" t="s">
        <v>275</v>
      </c>
      <c r="E104" s="28">
        <v>433717.96</v>
      </c>
      <c r="G104" s="27" t="s">
        <v>275</v>
      </c>
      <c r="H104" s="28">
        <v>945579.13</v>
      </c>
      <c r="L104" s="1">
        <f t="shared" si="1"/>
        <v>945579.13</v>
      </c>
    </row>
    <row r="105" spans="1:12" ht="12.75" customHeight="1">
      <c r="A105" s="27" t="s">
        <v>276</v>
      </c>
      <c r="B105" s="28">
        <v>47090920.25</v>
      </c>
      <c r="D105" s="27" t="s">
        <v>276</v>
      </c>
      <c r="E105" s="28">
        <v>246037.74</v>
      </c>
      <c r="G105" s="27" t="s">
        <v>276</v>
      </c>
      <c r="H105" s="28">
        <v>8719428.39</v>
      </c>
      <c r="L105" s="1">
        <f t="shared" si="1"/>
        <v>8719428.39</v>
      </c>
    </row>
    <row r="106" spans="1:12" ht="12.75" customHeight="1">
      <c r="A106" s="27" t="s">
        <v>277</v>
      </c>
      <c r="B106" s="28">
        <v>29794990.41</v>
      </c>
      <c r="D106" s="27" t="s">
        <v>277</v>
      </c>
      <c r="E106" s="28">
        <v>767921.33</v>
      </c>
      <c r="G106" s="27" t="s">
        <v>277</v>
      </c>
      <c r="H106" s="28">
        <v>5498884.07</v>
      </c>
      <c r="L106" s="1">
        <f t="shared" si="1"/>
        <v>5498884.07</v>
      </c>
    </row>
    <row r="107" spans="1:12" ht="12.75" customHeight="1">
      <c r="A107" s="27" t="s">
        <v>278</v>
      </c>
      <c r="B107" s="28">
        <v>40463470.24</v>
      </c>
      <c r="D107" s="27" t="s">
        <v>278</v>
      </c>
      <c r="E107" s="28">
        <v>695973.76</v>
      </c>
      <c r="G107" s="27" t="s">
        <v>278</v>
      </c>
      <c r="H107" s="28">
        <v>7636517.04</v>
      </c>
      <c r="L107" s="1">
        <f t="shared" si="1"/>
        <v>7636517.04</v>
      </c>
    </row>
    <row r="108" spans="1:12" ht="12.75" customHeight="1">
      <c r="A108" s="27" t="s">
        <v>279</v>
      </c>
      <c r="B108" s="28">
        <v>20258630.7</v>
      </c>
      <c r="D108" s="27" t="s">
        <v>279</v>
      </c>
      <c r="E108" s="28">
        <v>839870.59</v>
      </c>
      <c r="G108" s="27" t="s">
        <v>279</v>
      </c>
      <c r="H108" s="28">
        <v>1867455.97</v>
      </c>
      <c r="L108" s="1">
        <f t="shared" si="1"/>
        <v>1867455.97</v>
      </c>
    </row>
    <row r="109" spans="1:12" ht="12.75" customHeight="1">
      <c r="A109" s="27" t="s">
        <v>280</v>
      </c>
      <c r="B109" s="28">
        <v>15084380.87</v>
      </c>
      <c r="D109" s="27" t="s">
        <v>280</v>
      </c>
      <c r="E109" s="28">
        <v>204304.77</v>
      </c>
      <c r="G109" s="27" t="s">
        <v>280</v>
      </c>
      <c r="H109" s="28">
        <v>3169986.46</v>
      </c>
      <c r="L109" s="1">
        <f t="shared" si="1"/>
        <v>3169986.46</v>
      </c>
    </row>
    <row r="110" spans="1:12" ht="12.75" customHeight="1">
      <c r="A110" s="27" t="s">
        <v>281</v>
      </c>
      <c r="B110" s="28">
        <v>6591229.66</v>
      </c>
      <c r="D110" s="27" t="s">
        <v>281</v>
      </c>
      <c r="E110" s="28">
        <v>216725.27</v>
      </c>
      <c r="G110" s="27" t="s">
        <v>281</v>
      </c>
      <c r="H110" s="28">
        <v>930867.99</v>
      </c>
      <c r="L110" s="1">
        <f t="shared" si="1"/>
        <v>930867.99</v>
      </c>
    </row>
    <row r="111" spans="1:12" ht="12.75" customHeight="1">
      <c r="A111" s="27" t="s">
        <v>282</v>
      </c>
      <c r="B111" s="28">
        <v>21805650.46</v>
      </c>
      <c r="D111" s="27" t="s">
        <v>282</v>
      </c>
      <c r="E111" s="28">
        <v>1615021.76</v>
      </c>
      <c r="G111" s="27" t="s">
        <v>282</v>
      </c>
      <c r="H111" s="28">
        <v>2131404.47</v>
      </c>
      <c r="L111" s="1">
        <f t="shared" si="1"/>
        <v>2131404.47</v>
      </c>
    </row>
    <row r="112" spans="1:12" ht="12.75" customHeight="1">
      <c r="A112" s="27" t="s">
        <v>283</v>
      </c>
      <c r="B112" s="28">
        <v>19424192.54</v>
      </c>
      <c r="D112" s="27" t="s">
        <v>283</v>
      </c>
      <c r="E112" s="28">
        <v>177543.8</v>
      </c>
      <c r="G112" s="27" t="s">
        <v>283</v>
      </c>
      <c r="H112" s="28">
        <v>3972227.39</v>
      </c>
      <c r="L112" s="1">
        <f t="shared" si="1"/>
        <v>3972227.39</v>
      </c>
    </row>
    <row r="113" spans="1:12" ht="12.75" customHeight="1">
      <c r="A113" s="27" t="s">
        <v>284</v>
      </c>
      <c r="B113" s="28">
        <v>32736472.56</v>
      </c>
      <c r="D113" s="27" t="s">
        <v>284</v>
      </c>
      <c r="E113" s="28">
        <v>1053236.15</v>
      </c>
      <c r="G113" s="27" t="s">
        <v>284</v>
      </c>
      <c r="H113" s="28">
        <v>4842524.34</v>
      </c>
      <c r="L113" s="1">
        <f t="shared" si="1"/>
        <v>4842524.34</v>
      </c>
    </row>
    <row r="114" spans="1:12" ht="12.75" customHeight="1">
      <c r="A114" s="27" t="s">
        <v>285</v>
      </c>
      <c r="B114" s="28">
        <v>30014829.22</v>
      </c>
      <c r="D114" s="27" t="s">
        <v>285</v>
      </c>
      <c r="E114" s="28">
        <v>1526304.57</v>
      </c>
      <c r="G114" s="27" t="s">
        <v>285</v>
      </c>
      <c r="H114" s="28">
        <v>2163135.87</v>
      </c>
      <c r="L114" s="1">
        <f t="shared" si="1"/>
        <v>2163135.87</v>
      </c>
    </row>
    <row r="115" spans="1:12" ht="12.75" customHeight="1">
      <c r="A115" s="27" t="s">
        <v>286</v>
      </c>
      <c r="B115" s="28">
        <v>19646943.07</v>
      </c>
      <c r="D115" s="27" t="s">
        <v>286</v>
      </c>
      <c r="E115" s="28">
        <v>412581.64</v>
      </c>
      <c r="G115" s="27" t="s">
        <v>286</v>
      </c>
      <c r="H115" s="28">
        <v>788644.54</v>
      </c>
      <c r="L115" s="1">
        <f t="shared" si="1"/>
        <v>788644.54</v>
      </c>
    </row>
    <row r="116" spans="1:12" ht="12.75" customHeight="1">
      <c r="A116" s="27" t="s">
        <v>287</v>
      </c>
      <c r="B116" s="28">
        <v>21641800.4</v>
      </c>
      <c r="D116" s="27" t="s">
        <v>287</v>
      </c>
      <c r="E116" s="28">
        <v>245540.89</v>
      </c>
      <c r="G116" s="27" t="s">
        <v>287</v>
      </c>
      <c r="H116" s="28">
        <v>853171.61</v>
      </c>
      <c r="L116" s="1">
        <f t="shared" si="1"/>
        <v>853171.61</v>
      </c>
    </row>
    <row r="117" spans="1:12" ht="12.75" customHeight="1">
      <c r="A117" s="27" t="s">
        <v>288</v>
      </c>
      <c r="B117" s="28">
        <v>9367824.25</v>
      </c>
      <c r="D117" s="27" t="s">
        <v>288</v>
      </c>
      <c r="E117" s="28">
        <v>181987.5</v>
      </c>
      <c r="G117" s="27" t="s">
        <v>288</v>
      </c>
      <c r="H117" s="28">
        <v>1341425.14</v>
      </c>
      <c r="L117" s="1">
        <f t="shared" si="1"/>
        <v>1341425.14</v>
      </c>
    </row>
    <row r="118" spans="1:12" ht="12.75" customHeight="1">
      <c r="A118" s="27" t="s">
        <v>289</v>
      </c>
      <c r="B118" s="28">
        <v>12096052.98</v>
      </c>
      <c r="D118" s="27" t="s">
        <v>289</v>
      </c>
      <c r="E118" s="28">
        <v>721332.34</v>
      </c>
      <c r="G118" s="27" t="s">
        <v>289</v>
      </c>
      <c r="H118" s="28">
        <v>760598.45</v>
      </c>
      <c r="L118" s="1">
        <f t="shared" si="1"/>
        <v>760598.45</v>
      </c>
    </row>
    <row r="119" spans="1:12" ht="12.75" customHeight="1">
      <c r="A119" s="27" t="s">
        <v>290</v>
      </c>
      <c r="B119" s="28">
        <v>14048306.91</v>
      </c>
      <c r="D119" s="27" t="s">
        <v>290</v>
      </c>
      <c r="E119" s="28">
        <v>456186.15</v>
      </c>
      <c r="G119" s="27" t="s">
        <v>290</v>
      </c>
      <c r="H119" s="28">
        <v>1854183.7</v>
      </c>
      <c r="L119" s="1">
        <f t="shared" si="1"/>
        <v>1854183.7</v>
      </c>
    </row>
    <row r="120" spans="1:12" ht="12.75" customHeight="1">
      <c r="A120" s="27" t="s">
        <v>291</v>
      </c>
      <c r="B120" s="28">
        <v>195035152.6</v>
      </c>
      <c r="D120" s="27" t="s">
        <v>291</v>
      </c>
      <c r="E120" s="28">
        <v>3655366.79</v>
      </c>
      <c r="G120" s="27" t="s">
        <v>291</v>
      </c>
      <c r="H120" s="28">
        <v>31574146.59</v>
      </c>
      <c r="L120" s="1">
        <f t="shared" si="1"/>
        <v>31574146.59</v>
      </c>
    </row>
    <row r="121" spans="1:12" ht="12.75" customHeight="1">
      <c r="A121" s="27" t="s">
        <v>292</v>
      </c>
      <c r="B121" s="28">
        <v>42497387.08</v>
      </c>
      <c r="D121" s="27" t="s">
        <v>292</v>
      </c>
      <c r="E121" s="28">
        <v>839506.1</v>
      </c>
      <c r="G121" s="27" t="s">
        <v>292</v>
      </c>
      <c r="H121" s="28">
        <v>8256437.98</v>
      </c>
      <c r="L121" s="1">
        <f t="shared" si="1"/>
        <v>8256437.98</v>
      </c>
    </row>
    <row r="122" spans="1:12" ht="12.75" customHeight="1">
      <c r="A122" s="27" t="s">
        <v>293</v>
      </c>
      <c r="B122" s="28">
        <v>35555830.98</v>
      </c>
      <c r="D122" s="27" t="s">
        <v>293</v>
      </c>
      <c r="E122" s="28">
        <v>1578790.09</v>
      </c>
      <c r="G122" s="27" t="s">
        <v>293</v>
      </c>
      <c r="H122" s="28">
        <v>4254125.1</v>
      </c>
      <c r="L122" s="1">
        <f t="shared" si="1"/>
        <v>4254125.1</v>
      </c>
    </row>
    <row r="123" spans="1:12" ht="12.75" customHeight="1">
      <c r="A123" s="27" t="s">
        <v>294</v>
      </c>
      <c r="B123" s="28">
        <v>16592159.26</v>
      </c>
      <c r="D123" s="27" t="s">
        <v>294</v>
      </c>
      <c r="E123" s="28">
        <v>565609.5</v>
      </c>
      <c r="G123" s="27" t="s">
        <v>294</v>
      </c>
      <c r="H123" s="28">
        <v>833915.85</v>
      </c>
      <c r="L123" s="1">
        <f t="shared" si="1"/>
        <v>833915.85</v>
      </c>
    </row>
    <row r="124" spans="1:12" ht="12.75" customHeight="1">
      <c r="A124" s="27" t="s">
        <v>295</v>
      </c>
      <c r="B124" s="28">
        <v>11318819.65</v>
      </c>
      <c r="D124" s="27" t="s">
        <v>295</v>
      </c>
      <c r="E124" s="28">
        <v>188485.62</v>
      </c>
      <c r="G124" s="27" t="s">
        <v>295</v>
      </c>
      <c r="H124" s="28">
        <v>1334431.69</v>
      </c>
      <c r="L124" s="1">
        <f t="shared" si="1"/>
        <v>1334431.69</v>
      </c>
    </row>
    <row r="125" spans="1:12" ht="12.75" customHeight="1">
      <c r="A125" s="27" t="s">
        <v>296</v>
      </c>
      <c r="B125" s="28">
        <v>38157628.11</v>
      </c>
      <c r="D125" s="27" t="s">
        <v>296</v>
      </c>
      <c r="E125" s="28">
        <v>785654.38</v>
      </c>
      <c r="G125" s="27" t="s">
        <v>296</v>
      </c>
      <c r="H125" s="28">
        <v>4598044.7</v>
      </c>
      <c r="L125" s="1">
        <f t="shared" si="1"/>
        <v>4598044.7</v>
      </c>
    </row>
    <row r="126" spans="1:12" ht="12.75" customHeight="1">
      <c r="A126" s="27" t="s">
        <v>297</v>
      </c>
      <c r="B126" s="28">
        <v>30913405.13</v>
      </c>
      <c r="D126" s="27" t="s">
        <v>297</v>
      </c>
      <c r="E126" s="28">
        <v>746468.13</v>
      </c>
      <c r="G126" s="27" t="s">
        <v>297</v>
      </c>
      <c r="H126" s="28">
        <v>6129909.25</v>
      </c>
      <c r="L126" s="1">
        <f t="shared" si="1"/>
        <v>6129909.25</v>
      </c>
    </row>
    <row r="127" spans="1:12" ht="12.75" customHeight="1">
      <c r="A127" s="27" t="s">
        <v>298</v>
      </c>
      <c r="B127" s="28">
        <v>24847883.74</v>
      </c>
      <c r="D127" s="27" t="s">
        <v>298</v>
      </c>
      <c r="E127" s="28">
        <v>198026.83</v>
      </c>
      <c r="G127" s="27" t="s">
        <v>298</v>
      </c>
      <c r="H127" s="28">
        <v>2246222.1</v>
      </c>
      <c r="L127" s="1">
        <f t="shared" si="1"/>
        <v>2246222.1</v>
      </c>
    </row>
    <row r="128" spans="1:12" ht="12.75" customHeight="1">
      <c r="A128" s="27" t="s">
        <v>299</v>
      </c>
      <c r="B128" s="28">
        <v>38537942.74</v>
      </c>
      <c r="D128" s="27" t="s">
        <v>299</v>
      </c>
      <c r="E128" s="28">
        <v>767738.25</v>
      </c>
      <c r="G128" s="27" t="s">
        <v>299</v>
      </c>
      <c r="H128" s="28">
        <v>1995623.69</v>
      </c>
      <c r="L128" s="1">
        <f t="shared" si="1"/>
        <v>1995623.69</v>
      </c>
    </row>
    <row r="129" spans="1:12" ht="12.75" customHeight="1">
      <c r="A129" s="27" t="s">
        <v>300</v>
      </c>
      <c r="B129" s="28">
        <v>11714795.7</v>
      </c>
      <c r="D129" s="27" t="s">
        <v>300</v>
      </c>
      <c r="E129" s="28">
        <v>63358.83</v>
      </c>
      <c r="G129" s="27" t="s">
        <v>300</v>
      </c>
      <c r="H129" s="28">
        <v>1365131.81</v>
      </c>
      <c r="L129" s="1">
        <f t="shared" si="1"/>
        <v>1365131.81</v>
      </c>
    </row>
    <row r="130" spans="1:12" ht="12.75" customHeight="1">
      <c r="A130" s="27" t="s">
        <v>301</v>
      </c>
      <c r="B130" s="28">
        <v>8721304.59</v>
      </c>
      <c r="D130" s="27" t="s">
        <v>301</v>
      </c>
      <c r="E130" s="28">
        <v>120300.49</v>
      </c>
      <c r="G130" s="27" t="s">
        <v>301</v>
      </c>
      <c r="H130" s="28">
        <v>323485.46</v>
      </c>
      <c r="L130" s="1">
        <f t="shared" si="1"/>
        <v>323485.46</v>
      </c>
    </row>
    <row r="131" spans="1:12" ht="12.75" customHeight="1">
      <c r="A131" s="27" t="s">
        <v>302</v>
      </c>
      <c r="B131" s="28">
        <v>23335752.65</v>
      </c>
      <c r="D131" s="27" t="s">
        <v>302</v>
      </c>
      <c r="E131" s="28">
        <v>764566.02</v>
      </c>
      <c r="G131" s="27" t="s">
        <v>302</v>
      </c>
      <c r="H131" s="28">
        <v>2760817.85</v>
      </c>
      <c r="L131" s="1">
        <f t="shared" si="1"/>
        <v>2760817.85</v>
      </c>
    </row>
    <row r="132" spans="1:12" ht="12.75" customHeight="1">
      <c r="A132" s="27" t="s">
        <v>303</v>
      </c>
      <c r="B132" s="28">
        <v>19360539.52</v>
      </c>
      <c r="D132" s="27" t="s">
        <v>303</v>
      </c>
      <c r="E132" s="28">
        <v>274872.85</v>
      </c>
      <c r="G132" s="27" t="s">
        <v>303</v>
      </c>
      <c r="H132" s="28">
        <v>3560717.76</v>
      </c>
      <c r="L132" s="1">
        <f t="shared" si="1"/>
        <v>3560717.76</v>
      </c>
    </row>
    <row r="133" spans="1:12" ht="12.75" customHeight="1">
      <c r="A133" s="27" t="s">
        <v>304</v>
      </c>
      <c r="B133" s="28">
        <v>11089563.5</v>
      </c>
      <c r="D133" s="27" t="s">
        <v>304</v>
      </c>
      <c r="E133" s="28">
        <v>201191.74</v>
      </c>
      <c r="G133" s="27" t="s">
        <v>304</v>
      </c>
      <c r="H133" s="28">
        <v>36632.28</v>
      </c>
      <c r="L133" s="1">
        <f t="shared" si="1"/>
        <v>36632.28</v>
      </c>
    </row>
    <row r="134" spans="1:12" ht="12.75" customHeight="1">
      <c r="A134" s="27" t="s">
        <v>305</v>
      </c>
      <c r="B134" s="28">
        <v>24545423.08</v>
      </c>
      <c r="D134" s="27" t="s">
        <v>305</v>
      </c>
      <c r="E134" s="28">
        <v>436032.88</v>
      </c>
      <c r="G134" s="27" t="s">
        <v>305</v>
      </c>
      <c r="H134" s="28">
        <v>909243.89</v>
      </c>
      <c r="L134" s="1">
        <f t="shared" si="1"/>
        <v>909243.89</v>
      </c>
    </row>
    <row r="135" spans="1:12" ht="12.75" customHeight="1">
      <c r="A135" s="27" t="s">
        <v>306</v>
      </c>
      <c r="B135" s="28">
        <v>32805140.55</v>
      </c>
      <c r="D135" s="27" t="s">
        <v>306</v>
      </c>
      <c r="E135" s="28">
        <v>492459.38</v>
      </c>
      <c r="G135" s="27" t="s">
        <v>306</v>
      </c>
      <c r="H135" s="28">
        <v>4059593.9</v>
      </c>
      <c r="L135" s="1">
        <f aca="true" t="shared" si="2" ref="L135:L152">+H135-K135</f>
        <v>4059593.9</v>
      </c>
    </row>
    <row r="136" spans="1:12" ht="12.75" customHeight="1">
      <c r="A136" s="27" t="s">
        <v>307</v>
      </c>
      <c r="B136" s="28">
        <v>29292661.61</v>
      </c>
      <c r="D136" s="27" t="s">
        <v>307</v>
      </c>
      <c r="E136" s="28">
        <v>535315.19</v>
      </c>
      <c r="G136" s="27" t="s">
        <v>307</v>
      </c>
      <c r="H136" s="28">
        <v>2995771.35</v>
      </c>
      <c r="L136" s="1">
        <f t="shared" si="2"/>
        <v>2995771.35</v>
      </c>
    </row>
    <row r="137" spans="1:12" ht="12.75" customHeight="1">
      <c r="A137" s="27" t="s">
        <v>308</v>
      </c>
      <c r="B137" s="28">
        <v>25599820.15</v>
      </c>
      <c r="D137" s="27" t="s">
        <v>308</v>
      </c>
      <c r="E137" s="28">
        <v>871314.08</v>
      </c>
      <c r="G137" s="27" t="s">
        <v>308</v>
      </c>
      <c r="H137" s="28">
        <v>3261171.51</v>
      </c>
      <c r="L137" s="1">
        <f t="shared" si="2"/>
        <v>3261171.51</v>
      </c>
    </row>
    <row r="138" spans="1:12" ht="12.75" customHeight="1">
      <c r="A138" s="27" t="s">
        <v>309</v>
      </c>
      <c r="B138" s="28">
        <v>21496537.69</v>
      </c>
      <c r="D138" s="27" t="s">
        <v>309</v>
      </c>
      <c r="E138" s="28">
        <v>625203.62</v>
      </c>
      <c r="G138" s="27" t="s">
        <v>309</v>
      </c>
      <c r="H138" s="28">
        <v>1878689.85</v>
      </c>
      <c r="L138" s="1">
        <f t="shared" si="2"/>
        <v>1878689.85</v>
      </c>
    </row>
    <row r="139" spans="1:12" ht="12.75" customHeight="1">
      <c r="A139" s="27" t="s">
        <v>310</v>
      </c>
      <c r="B139" s="28">
        <v>25412987.69</v>
      </c>
      <c r="D139" s="27" t="s">
        <v>310</v>
      </c>
      <c r="E139" s="28">
        <v>535428.84</v>
      </c>
      <c r="G139" s="27" t="s">
        <v>310</v>
      </c>
      <c r="H139" s="28">
        <v>4861038.03</v>
      </c>
      <c r="L139" s="1">
        <f t="shared" si="2"/>
        <v>4861038.03</v>
      </c>
    </row>
    <row r="140" spans="1:12" ht="12.75" customHeight="1">
      <c r="A140" s="27" t="s">
        <v>311</v>
      </c>
      <c r="B140" s="28">
        <v>85554839.25</v>
      </c>
      <c r="D140" s="27" t="s">
        <v>311</v>
      </c>
      <c r="E140" s="28">
        <v>1624019.88</v>
      </c>
      <c r="G140" s="27" t="s">
        <v>311</v>
      </c>
      <c r="H140" s="28">
        <v>10847080.71</v>
      </c>
      <c r="L140" s="1">
        <f t="shared" si="2"/>
        <v>10847080.71</v>
      </c>
    </row>
    <row r="141" spans="1:12" ht="12.75" customHeight="1">
      <c r="A141" s="27" t="s">
        <v>312</v>
      </c>
      <c r="B141" s="28">
        <v>8921105.22</v>
      </c>
      <c r="D141" s="27" t="s">
        <v>312</v>
      </c>
      <c r="E141" s="28">
        <v>190761.12</v>
      </c>
      <c r="G141" s="27" t="s">
        <v>312</v>
      </c>
      <c r="H141" s="28">
        <v>631057.62</v>
      </c>
      <c r="L141" s="1">
        <f t="shared" si="2"/>
        <v>631057.62</v>
      </c>
    </row>
    <row r="142" spans="1:12" ht="12.75" customHeight="1">
      <c r="A142" s="27" t="s">
        <v>313</v>
      </c>
      <c r="B142" s="28">
        <v>11562118.47</v>
      </c>
      <c r="D142" s="27" t="s">
        <v>313</v>
      </c>
      <c r="E142" s="28">
        <v>102206.61</v>
      </c>
      <c r="G142" s="27" t="s">
        <v>313</v>
      </c>
      <c r="H142" s="28">
        <v>2444542.03</v>
      </c>
      <c r="L142" s="1">
        <f t="shared" si="2"/>
        <v>2444542.03</v>
      </c>
    </row>
    <row r="143" spans="1:12" ht="12.75" customHeight="1">
      <c r="A143" s="27" t="s">
        <v>314</v>
      </c>
      <c r="B143" s="28">
        <v>20617192.72</v>
      </c>
      <c r="D143" s="27" t="s">
        <v>314</v>
      </c>
      <c r="E143" s="28">
        <v>576977.15</v>
      </c>
      <c r="G143" s="27" t="s">
        <v>314</v>
      </c>
      <c r="H143" s="28">
        <v>3013902.68</v>
      </c>
      <c r="L143" s="1">
        <f t="shared" si="2"/>
        <v>3013902.68</v>
      </c>
    </row>
    <row r="144" spans="1:12" ht="12.75" customHeight="1">
      <c r="A144" s="27" t="s">
        <v>315</v>
      </c>
      <c r="B144" s="28">
        <v>62773831.6</v>
      </c>
      <c r="D144" s="27" t="s">
        <v>315</v>
      </c>
      <c r="E144" s="28">
        <v>1022004.9</v>
      </c>
      <c r="G144" s="27" t="s">
        <v>315</v>
      </c>
      <c r="H144" s="28">
        <v>8105053.57</v>
      </c>
      <c r="L144" s="1">
        <f t="shared" si="2"/>
        <v>8105053.57</v>
      </c>
    </row>
    <row r="145" spans="1:12" ht="12.75" customHeight="1">
      <c r="A145" s="27" t="s">
        <v>316</v>
      </c>
      <c r="B145" s="28">
        <v>48521123.31</v>
      </c>
      <c r="D145" s="27" t="s">
        <v>316</v>
      </c>
      <c r="E145" s="28">
        <v>1831978.53</v>
      </c>
      <c r="G145" s="27" t="s">
        <v>316</v>
      </c>
      <c r="H145" s="28">
        <v>10677846.97</v>
      </c>
      <c r="L145" s="1">
        <f t="shared" si="2"/>
        <v>10677846.97</v>
      </c>
    </row>
    <row r="146" spans="1:12" ht="12.75" customHeight="1">
      <c r="A146" s="27" t="s">
        <v>317</v>
      </c>
      <c r="B146" s="28">
        <v>21784898.68</v>
      </c>
      <c r="D146" s="27" t="s">
        <v>317</v>
      </c>
      <c r="E146" s="28">
        <v>1321177.67</v>
      </c>
      <c r="G146" s="27" t="s">
        <v>317</v>
      </c>
      <c r="H146" s="28">
        <v>5526050.07</v>
      </c>
      <c r="L146" s="1">
        <f t="shared" si="2"/>
        <v>5526050.07</v>
      </c>
    </row>
    <row r="147" spans="1:12" ht="12.75" customHeight="1">
      <c r="A147" s="27" t="s">
        <v>318</v>
      </c>
      <c r="B147" s="28">
        <v>16436457.63</v>
      </c>
      <c r="D147" s="27" t="s">
        <v>318</v>
      </c>
      <c r="E147" s="28">
        <v>61682.25</v>
      </c>
      <c r="G147" s="27" t="s">
        <v>318</v>
      </c>
      <c r="H147" s="28">
        <v>4864347.25</v>
      </c>
      <c r="L147" s="1">
        <f t="shared" si="2"/>
        <v>4864347.25</v>
      </c>
    </row>
    <row r="148" spans="1:12" ht="12.75" customHeight="1">
      <c r="A148" s="27" t="s">
        <v>319</v>
      </c>
      <c r="B148" s="28">
        <v>31356061.91</v>
      </c>
      <c r="D148" s="27" t="s">
        <v>319</v>
      </c>
      <c r="E148" s="28">
        <v>1871545.08</v>
      </c>
      <c r="G148" s="27" t="s">
        <v>319</v>
      </c>
      <c r="H148" s="28">
        <v>4894491.5</v>
      </c>
      <c r="L148" s="1">
        <f t="shared" si="2"/>
        <v>4894491.5</v>
      </c>
    </row>
    <row r="149" spans="1:12" ht="12.75" customHeight="1">
      <c r="A149" s="27" t="s">
        <v>320</v>
      </c>
      <c r="B149" s="28">
        <v>7469278.74</v>
      </c>
      <c r="D149" s="27" t="s">
        <v>320</v>
      </c>
      <c r="E149" s="28">
        <v>111980.79</v>
      </c>
      <c r="G149" s="27" t="s">
        <v>320</v>
      </c>
      <c r="H149" s="28">
        <v>1205941.23</v>
      </c>
      <c r="L149" s="1">
        <f t="shared" si="2"/>
        <v>1205941.23</v>
      </c>
    </row>
    <row r="150" spans="1:12" ht="12.75" customHeight="1">
      <c r="A150" s="27" t="s">
        <v>321</v>
      </c>
      <c r="B150" s="28">
        <v>10350754.28</v>
      </c>
      <c r="D150" s="27" t="s">
        <v>321</v>
      </c>
      <c r="E150" s="28">
        <v>681873.92</v>
      </c>
      <c r="G150" s="27" t="s">
        <v>321</v>
      </c>
      <c r="H150" s="28">
        <v>287387.4</v>
      </c>
      <c r="L150" s="1">
        <f t="shared" si="2"/>
        <v>287387.4</v>
      </c>
    </row>
    <row r="151" spans="1:12" ht="12.75" customHeight="1">
      <c r="A151" s="27" t="s">
        <v>322</v>
      </c>
      <c r="B151" s="28">
        <v>18817358.89</v>
      </c>
      <c r="D151" s="27" t="s">
        <v>322</v>
      </c>
      <c r="E151" s="28">
        <v>242234.06</v>
      </c>
      <c r="G151" s="27" t="s">
        <v>322</v>
      </c>
      <c r="H151" s="28">
        <v>1802353.3</v>
      </c>
      <c r="L151" s="1">
        <f t="shared" si="2"/>
        <v>1802353.3</v>
      </c>
    </row>
    <row r="152" spans="1:12" ht="12.75" customHeight="1">
      <c r="A152" s="27" t="s">
        <v>323</v>
      </c>
      <c r="B152" s="28">
        <v>20673221.97</v>
      </c>
      <c r="D152" s="27" t="s">
        <v>323</v>
      </c>
      <c r="E152" s="28">
        <v>933460.43</v>
      </c>
      <c r="G152" s="27" t="s">
        <v>323</v>
      </c>
      <c r="H152" s="28">
        <v>2329145.31</v>
      </c>
      <c r="L152" s="1">
        <f t="shared" si="2"/>
        <v>2329145.31</v>
      </c>
    </row>
    <row r="154" spans="1:7" ht="12.75" customHeight="1">
      <c r="A154" s="29" t="s">
        <v>324</v>
      </c>
      <c r="D154" s="29" t="s">
        <v>327</v>
      </c>
      <c r="G154" s="29" t="s">
        <v>330</v>
      </c>
    </row>
  </sheetData>
  <sheetProtection/>
  <mergeCells count="4">
    <mergeCell ref="G3:H3"/>
    <mergeCell ref="J3:K3"/>
    <mergeCell ref="A3:B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162"/>
  <sheetViews>
    <sheetView zoomScale="75" zoomScaleNormal="75" zoomScalePageLayoutView="0" workbookViewId="0" topLeftCell="A1">
      <selection activeCell="T160" sqref="T160"/>
    </sheetView>
  </sheetViews>
  <sheetFormatPr defaultColWidth="9.140625" defaultRowHeight="12.75"/>
  <cols>
    <col min="2" max="2" width="19.57421875" style="0" customWidth="1"/>
    <col min="3" max="3" width="20.00390625" style="0" customWidth="1"/>
    <col min="4" max="4" width="15.421875" style="14" customWidth="1"/>
    <col min="5" max="5" width="17.140625" style="0" customWidth="1"/>
    <col min="6" max="6" width="19.7109375" style="14" customWidth="1"/>
    <col min="7" max="7" width="20.28125" style="0" customWidth="1"/>
    <col min="8" max="8" width="18.421875" style="14" customWidth="1"/>
    <col min="9" max="9" width="16.28125" style="0" customWidth="1"/>
    <col min="10" max="10" width="15.8515625" style="14" customWidth="1"/>
    <col min="11" max="11" width="17.421875" style="0" customWidth="1"/>
    <col min="12" max="12" width="13.57421875" style="14" customWidth="1"/>
    <col min="13" max="13" width="18.00390625" style="0" customWidth="1"/>
    <col min="14" max="14" width="18.00390625" style="14" customWidth="1"/>
    <col min="15" max="15" width="18.7109375" style="0" customWidth="1"/>
    <col min="16" max="16" width="13.421875" style="14" customWidth="1"/>
    <col min="17" max="17" width="16.8515625" style="0" customWidth="1"/>
    <col min="18" max="18" width="13.8515625" style="0" customWidth="1"/>
    <col min="19" max="19" width="13.421875" style="0" customWidth="1"/>
    <col min="20" max="20" width="15.421875" style="14" customWidth="1"/>
  </cols>
  <sheetData>
    <row r="3" ht="12.75">
      <c r="C3" t="s">
        <v>12</v>
      </c>
    </row>
    <row r="4" spans="3:20" ht="51.75" customHeight="1">
      <c r="C4" s="2" t="s">
        <v>13</v>
      </c>
      <c r="D4" s="15"/>
      <c r="E4" s="2" t="s">
        <v>19</v>
      </c>
      <c r="F4" s="15"/>
      <c r="G4" s="2" t="s">
        <v>14</v>
      </c>
      <c r="H4" s="15"/>
      <c r="I4" s="2" t="s">
        <v>15</v>
      </c>
      <c r="J4" s="15"/>
      <c r="K4" s="2" t="s">
        <v>20</v>
      </c>
      <c r="L4" s="15"/>
      <c r="M4" s="2" t="s">
        <v>21</v>
      </c>
      <c r="N4" s="15"/>
      <c r="O4" s="2" t="s">
        <v>16</v>
      </c>
      <c r="P4" s="15"/>
      <c r="Q4" s="2" t="s">
        <v>168</v>
      </c>
      <c r="R4" s="3"/>
      <c r="S4" s="3"/>
      <c r="T4" s="21"/>
    </row>
    <row r="5" spans="2:19" ht="12.75">
      <c r="B5" t="s">
        <v>4</v>
      </c>
      <c r="C5" s="6">
        <v>2610</v>
      </c>
      <c r="D5" s="16"/>
      <c r="E5" s="6">
        <v>2620</v>
      </c>
      <c r="F5" s="16"/>
      <c r="G5" s="6">
        <v>2211</v>
      </c>
      <c r="H5" s="16"/>
      <c r="I5" s="6">
        <v>2560</v>
      </c>
      <c r="J5" s="16"/>
      <c r="K5" s="6" t="s">
        <v>22</v>
      </c>
      <c r="L5" s="16"/>
      <c r="M5" s="6">
        <v>2330</v>
      </c>
      <c r="N5" s="16"/>
      <c r="O5" s="6">
        <v>1130</v>
      </c>
      <c r="P5" s="16"/>
      <c r="Q5" s="6">
        <v>1120</v>
      </c>
      <c r="S5" s="6">
        <v>1120</v>
      </c>
    </row>
    <row r="6" spans="2:19" ht="12.75">
      <c r="B6" t="s">
        <v>5</v>
      </c>
      <c r="C6" t="s">
        <v>7</v>
      </c>
      <c r="E6" t="s">
        <v>7</v>
      </c>
      <c r="G6" t="s">
        <v>7</v>
      </c>
      <c r="I6" t="s">
        <v>7</v>
      </c>
      <c r="K6" t="s">
        <v>7</v>
      </c>
      <c r="M6" t="s">
        <v>7</v>
      </c>
      <c r="O6" t="s">
        <v>7</v>
      </c>
      <c r="Q6" s="6">
        <v>1220</v>
      </c>
      <c r="R6" s="6"/>
      <c r="S6" s="6">
        <v>2150</v>
      </c>
    </row>
    <row r="7" spans="2:20" ht="25.5" customHeight="1">
      <c r="B7" s="4" t="s">
        <v>6</v>
      </c>
      <c r="D7" s="17" t="s">
        <v>23</v>
      </c>
      <c r="F7" s="17" t="s">
        <v>23</v>
      </c>
      <c r="G7" s="5"/>
      <c r="H7" s="17" t="s">
        <v>23</v>
      </c>
      <c r="I7" s="5"/>
      <c r="J7" s="17" t="s">
        <v>23</v>
      </c>
      <c r="K7" s="5"/>
      <c r="L7" s="17" t="s">
        <v>23</v>
      </c>
      <c r="M7" s="5"/>
      <c r="N7" s="17" t="s">
        <v>23</v>
      </c>
      <c r="O7" s="5"/>
      <c r="P7" s="17" t="s">
        <v>23</v>
      </c>
      <c r="R7" s="5" t="s">
        <v>23</v>
      </c>
      <c r="T7" s="17" t="s">
        <v>23</v>
      </c>
    </row>
    <row r="12" spans="1:20" ht="12.75">
      <c r="A12" s="8">
        <v>130</v>
      </c>
      <c r="B12" s="7" t="s">
        <v>24</v>
      </c>
      <c r="C12" s="9">
        <f>IF(ISNA(VLOOKUP($A12,'part 2'!A9:B154,2,FALSE)),0,VLOOKUP($A12,'part 2'!$A$9:$B$154,2,FALSE))</f>
        <v>763521.36</v>
      </c>
      <c r="D12" s="18">
        <f>IF(ISNA(VLOOKUP($A12,'part 2'!$D$7:$E$128,2,FALSE)),0,VLOOKUP($A12,'part 2'!$D$7:$E$128,2,FALSE))</f>
        <v>5068.03</v>
      </c>
      <c r="E12" s="9">
        <f>IF(ISNA(VLOOKUP($A12,'part 2'!$G$7:$H$151,2,FALSE)),0,VLOOKUP($A12,'part 2'!$G$7:$H$151,2,FALSE))</f>
        <v>49719.69</v>
      </c>
      <c r="F12" s="18">
        <f>IF(ISNA(VLOOKUP($A12,'part 2'!$J$7:$K$33,2,FALSE)),0,VLOOKUP($A12,'part 2'!$J$7:$K$33,2,FALSE))</f>
        <v>0</v>
      </c>
      <c r="G12" s="9">
        <f>IF(ISNA(VLOOKUP($A12,'part 2'!$M$7:$N$153,2,FALSE)),0,VLOOKUP($A12,'part 2'!$M$7:$N$153,2,FALSE))</f>
        <v>2387700.33</v>
      </c>
      <c r="H12" s="18">
        <f>IF(ISNA(VLOOKUP($A12,'part 2'!$P$7:$Q$138,2,FALSE)),0,VLOOKUP($A12,'part 2'!$P$7:$Q$138,2,FALSE))</f>
        <v>217145.7</v>
      </c>
      <c r="I12" s="9">
        <f>IF(ISNA(VLOOKUP($A12,'part 2'!$S$7:$T$44,2,FALSE)),0,VLOOKUP($A12,'part 2'!$S$7:$T$44,2,FALSE))</f>
        <v>0</v>
      </c>
      <c r="J12" s="18">
        <f>IF(ISNA(VLOOKUP($A12,'part 2'!$V$7:$W$21,2,FALSE)),0,VLOOKUP($A12,'part 2'!$V$7:$W$21,2,FALSE))</f>
        <v>0</v>
      </c>
      <c r="K12" s="9">
        <f>IF(ISNA(VLOOKUP($A12,'part 2'!$Y$7:$Z$153,2,FALSE)),0,VLOOKUP($A12,'part 2'!$Y$7:$Z$153,2,FALSE))</f>
        <v>472432.21</v>
      </c>
      <c r="L12" s="18">
        <f>IF(ISNA(VLOOKUP($A12,'part 2'!$AB$7:$AC$23,2,FALSE)),0,VLOOKUP($A12,'part 2'!$AB$7:$AC$23,2,FALSE))</f>
        <v>0</v>
      </c>
      <c r="M12" s="9">
        <f>IF(ISNA(VLOOKUP($A12,'part 2'!$AE$7:$AF$10,2,FALSE)),0,VLOOKUP($A12,'part 2'!$AE$7:$AF$10,2,FALSE))</f>
        <v>0</v>
      </c>
      <c r="N12" s="18">
        <v>0</v>
      </c>
      <c r="O12" s="9">
        <f>IF(ISNA(VLOOKUP($A12,'part 2'!$AK$7:$AL$152,2,FALSE)),0,VLOOKUP($A12,'part 2'!$AK$7:$AL$152,2,FALSE))</f>
        <v>2854951.26</v>
      </c>
      <c r="P12" s="18">
        <f>IF(ISNA(VLOOKUP($A12,'part 2'!$AN$7:$AO$27,2,FALSE)),0,VLOOKUP($A12,'part 2'!$AN$7:$AO$27,2,FALSE))</f>
        <v>0</v>
      </c>
      <c r="Q12" s="18">
        <f>IF(ISNA(VLOOKUP($A12,'part 2'!$AQ$7:$AR$66,2,FALSE)),0,VLOOKUP($A12,'part 2'!$AQ$7:$AR$66,2,FALSE))</f>
        <v>3111.26</v>
      </c>
      <c r="R12" s="9">
        <f>IF(ISNA(VLOOKUP($A12,'part 2'!$AT$7:$AU$12,2,FALSE)),0,VLOOKUP($A12,'part 2'!$AT$7:$AU$12,2,FALSE))</f>
        <v>0</v>
      </c>
      <c r="S12" s="9">
        <f>IF(ISNA(VLOOKUP($A12,'part 2'!$AW$7:$AX$34,2,FALSE)),0,VLOOKUP($A12,'part 2'!$AW$7:$AX$34,2,FALSE))</f>
        <v>0</v>
      </c>
      <c r="T12" s="18">
        <v>0</v>
      </c>
    </row>
    <row r="13" spans="1:20" ht="12.75">
      <c r="A13" s="8">
        <v>200</v>
      </c>
      <c r="B13" s="7" t="s">
        <v>25</v>
      </c>
      <c r="C13" s="9">
        <f>IF(ISNA(VLOOKUP($A13,'part 2'!A10:B155,2,FALSE)),0,VLOOKUP($A13,'part 2'!$A$9:$B$154,2,FALSE))</f>
        <v>966544.64</v>
      </c>
      <c r="D13" s="18">
        <f>IF(ISNA(VLOOKUP($A13,'part 2'!$D$7:$E$128,2,FALSE)),0,VLOOKUP($A13,'part 2'!$D$7:$E$128,2,FALSE))</f>
        <v>529.17</v>
      </c>
      <c r="E13" s="9">
        <f>IF(ISNA(VLOOKUP($A13,'part 2'!$G$7:$H$151,2,FALSE)),0,VLOOKUP($A13,'part 2'!$G$7:$H$151,2,FALSE))</f>
        <v>40929.19</v>
      </c>
      <c r="F13" s="18">
        <f>IF(ISNA(VLOOKUP($A13,'part 2'!$J$7:$K$33,2,FALSE)),0,VLOOKUP($A13,'part 2'!$J$7:$K$33,2,FALSE))</f>
        <v>11809.85</v>
      </c>
      <c r="G13" s="9">
        <f>IF(ISNA(VLOOKUP($A13,'part 2'!$M$7:$N$153,2,FALSE)),0,VLOOKUP($A13,'part 2'!$M$7:$N$153,2,FALSE))</f>
        <v>800278.96</v>
      </c>
      <c r="H13" s="18">
        <f>IF(ISNA(VLOOKUP($A13,'part 2'!$P$7:$Q$138,2,FALSE)),0,VLOOKUP($A13,'part 2'!$P$7:$Q$138,2,FALSE))</f>
        <v>92746.8</v>
      </c>
      <c r="I13" s="9">
        <f>IF(ISNA(VLOOKUP($A13,'part 2'!$S$7:$T$44,2,FALSE)),0,VLOOKUP($A13,'part 2'!$S$7:$T$44,2,FALSE))</f>
        <v>0</v>
      </c>
      <c r="J13" s="18">
        <f>IF(ISNA(VLOOKUP($A13,'part 2'!$V$7:$W$21,2,FALSE)),0,VLOOKUP($A13,'part 2'!$V$7:$W$21,2,FALSE))</f>
        <v>0</v>
      </c>
      <c r="K13" s="9">
        <f>IF(ISNA(VLOOKUP($A13,'part 2'!$Y$7:$Z$153,2,FALSE)),0,VLOOKUP($A13,'part 2'!$Y$7:$Z$153,2,FALSE))</f>
        <v>104328.34</v>
      </c>
      <c r="L13" s="18">
        <f>IF(ISNA(VLOOKUP($A13,'part 2'!$AB$7:$AC$23,2,FALSE)),0,VLOOKUP($A13,'part 2'!$AB$7:$AC$23,2,FALSE))</f>
        <v>4067</v>
      </c>
      <c r="M13" s="9">
        <f>IF(ISNA(VLOOKUP($A13,'part 2'!$AE$7:$AF$10,2,FALSE)),0,VLOOKUP($A13,'part 2'!$AE$7:$AF$10,2,FALSE))</f>
        <v>0</v>
      </c>
      <c r="N13" s="18">
        <v>0</v>
      </c>
      <c r="O13" s="9">
        <f>IF(ISNA(VLOOKUP($A13,'part 2'!$AK$7:$AL$152,2,FALSE)),0,VLOOKUP($A13,'part 2'!$AK$7:$AL$152,2,FALSE))</f>
        <v>2151624.34</v>
      </c>
      <c r="P13" s="18">
        <f>IF(ISNA(VLOOKUP($A13,'part 2'!$AN$7:$AO$27,2,FALSE)),0,VLOOKUP($A13,'part 2'!$AN$7:$AO$27,2,FALSE))</f>
        <v>0</v>
      </c>
      <c r="Q13" s="18">
        <f>IF(ISNA(VLOOKUP($A13,'part 2'!$AQ$7:$AR$66,2,FALSE)),0,VLOOKUP($A13,'part 2'!$AQ$7:$AR$66,2,FALSE))</f>
        <v>4568.74</v>
      </c>
      <c r="R13" s="9">
        <f>IF(ISNA(VLOOKUP($A13,'part 2'!$AT$7:$AU$12,2,FALSE)),0,VLOOKUP($A13,'part 2'!$AT$7:$AU$12,2,FALSE))</f>
        <v>0</v>
      </c>
      <c r="S13" s="9">
        <f>IF(ISNA(VLOOKUP($A13,'part 2'!$AW$7:$AX$34,2,FALSE)),0,VLOOKUP($A13,'part 2'!$AW$7:$AX$34,2,FALSE))</f>
        <v>0</v>
      </c>
      <c r="T13" s="18">
        <v>0</v>
      </c>
    </row>
    <row r="14" spans="1:20" ht="12.75">
      <c r="A14" s="8">
        <v>220</v>
      </c>
      <c r="B14" s="7" t="s">
        <v>93</v>
      </c>
      <c r="C14" s="9">
        <f>IF(ISNA(VLOOKUP($A14,'part 2'!A11:B156,2,FALSE)),0,VLOOKUP($A14,'part 2'!$A$9:$B$154,2,FALSE))</f>
        <v>490851.1</v>
      </c>
      <c r="D14" s="18">
        <f>IF(ISNA(VLOOKUP($A14,'part 2'!$D$7:$E$128,2,FALSE)),0,VLOOKUP($A14,'part 2'!$D$7:$E$128,2,FALSE))</f>
        <v>0</v>
      </c>
      <c r="E14" s="9">
        <f>IF(ISNA(VLOOKUP($A14,'part 2'!$G$7:$H$151,2,FALSE)),0,VLOOKUP($A14,'part 2'!$G$7:$H$151,2,FALSE))</f>
        <v>19901.22</v>
      </c>
      <c r="F14" s="18">
        <f>IF(ISNA(VLOOKUP($A14,'part 2'!$J$7:$K$33,2,FALSE)),0,VLOOKUP($A14,'part 2'!$J$7:$K$33,2,FALSE))</f>
        <v>0</v>
      </c>
      <c r="G14" s="9">
        <f>IF(ISNA(VLOOKUP($A14,'part 2'!$M$7:$N$153,2,FALSE)),0,VLOOKUP($A14,'part 2'!$M$7:$N$153,2,FALSE))</f>
        <v>875669.58</v>
      </c>
      <c r="H14" s="18">
        <f>IF(ISNA(VLOOKUP($A14,'part 2'!$P$7:$Q$138,2,FALSE)),0,VLOOKUP($A14,'part 2'!$P$7:$Q$138,2,FALSE))</f>
        <v>0</v>
      </c>
      <c r="I14" s="9">
        <f>IF(ISNA(VLOOKUP($A14,'part 2'!$S$7:$T$44,2,FALSE)),0,VLOOKUP($A14,'part 2'!$S$7:$T$44,2,FALSE))</f>
        <v>7746.95</v>
      </c>
      <c r="J14" s="18">
        <f>IF(ISNA(VLOOKUP($A14,'part 2'!$V$7:$W$21,2,FALSE)),0,VLOOKUP($A14,'part 2'!$V$7:$W$21,2,FALSE))</f>
        <v>0</v>
      </c>
      <c r="K14" s="9">
        <f>IF(ISNA(VLOOKUP($A14,'part 2'!$Y$7:$Z$153,2,FALSE)),0,VLOOKUP($A14,'part 2'!$Y$7:$Z$153,2,FALSE))</f>
        <v>194048.38</v>
      </c>
      <c r="L14" s="18">
        <f>IF(ISNA(VLOOKUP($A14,'part 2'!$AB$7:$AC$23,2,FALSE)),0,VLOOKUP($A14,'part 2'!$AB$7:$AC$23,2,FALSE))</f>
        <v>0</v>
      </c>
      <c r="M14" s="9">
        <f>IF(ISNA(VLOOKUP($A14,'part 2'!$AE$7:$AF$10,2,FALSE)),0,VLOOKUP($A14,'part 2'!$AE$7:$AF$10,2,FALSE))</f>
        <v>0</v>
      </c>
      <c r="N14" s="18">
        <v>0</v>
      </c>
      <c r="O14" s="9">
        <f>IF(ISNA(VLOOKUP($A14,'part 2'!$AK$7:$AL$152,2,FALSE)),0,VLOOKUP($A14,'part 2'!$AK$7:$AL$152,2,FALSE))</f>
        <v>1400925.71</v>
      </c>
      <c r="P14" s="18">
        <f>IF(ISNA(VLOOKUP($A14,'part 2'!$AN$7:$AO$27,2,FALSE)),0,VLOOKUP($A14,'part 2'!$AN$7:$AO$27,2,FALSE))</f>
        <v>391.21</v>
      </c>
      <c r="Q14" s="18">
        <f>IF(ISNA(VLOOKUP($A14,'part 2'!$AQ$7:$AR$66,2,FALSE)),0,VLOOKUP($A14,'part 2'!$AQ$7:$AR$66,2,FALSE))</f>
        <v>2535.02</v>
      </c>
      <c r="R14" s="9">
        <f>IF(ISNA(VLOOKUP($A14,'part 2'!$AT$7:$AU$12,2,FALSE)),0,VLOOKUP($A14,'part 2'!$AT$7:$AU$12,2,FALSE))</f>
        <v>0</v>
      </c>
      <c r="S14" s="9">
        <f>IF(ISNA(VLOOKUP($A14,'part 2'!$AW$7:$AX$34,2,FALSE)),0,VLOOKUP($A14,'part 2'!$AW$7:$AX$34,2,FALSE))</f>
        <v>0</v>
      </c>
      <c r="T14" s="18">
        <v>0</v>
      </c>
    </row>
    <row r="15" spans="1:20" ht="12.75">
      <c r="A15" s="8">
        <v>300</v>
      </c>
      <c r="B15" s="7" t="s">
        <v>26</v>
      </c>
      <c r="C15" s="9">
        <f>IF(ISNA(VLOOKUP($A15,'part 2'!A12:B157,2,FALSE)),0,VLOOKUP($A15,'part 2'!$A$9:$B$154,2,FALSE))</f>
        <v>341980.27</v>
      </c>
      <c r="D15" s="18">
        <f>IF(ISNA(VLOOKUP($A15,'part 2'!$D$7:$E$128,2,FALSE)),0,VLOOKUP($A15,'part 2'!$D$7:$E$128,2,FALSE))</f>
        <v>23680.8</v>
      </c>
      <c r="E15" s="9">
        <f>IF(ISNA(VLOOKUP($A15,'part 2'!$G$7:$H$151,2,FALSE)),0,VLOOKUP($A15,'part 2'!$G$7:$H$151,2,FALSE))</f>
        <v>19170.13</v>
      </c>
      <c r="F15" s="18">
        <f>IF(ISNA(VLOOKUP($A15,'part 2'!$J$7:$K$33,2,FALSE)),0,VLOOKUP($A15,'part 2'!$J$7:$K$33,2,FALSE))</f>
        <v>0</v>
      </c>
      <c r="G15" s="9">
        <f>IF(ISNA(VLOOKUP($A15,'part 2'!$M$7:$N$153,2,FALSE)),0,VLOOKUP($A15,'part 2'!$M$7:$N$153,2,FALSE))</f>
        <v>678341.86</v>
      </c>
      <c r="H15" s="18">
        <f>IF(ISNA(VLOOKUP($A15,'part 2'!$P$7:$Q$138,2,FALSE)),0,VLOOKUP($A15,'part 2'!$P$7:$Q$138,2,FALSE))</f>
        <v>22609.62</v>
      </c>
      <c r="I15" s="9">
        <f>IF(ISNA(VLOOKUP($A15,'part 2'!$S$7:$T$44,2,FALSE)),0,VLOOKUP($A15,'part 2'!$S$7:$T$44,2,FALSE))</f>
        <v>0</v>
      </c>
      <c r="J15" s="18">
        <f>IF(ISNA(VLOOKUP($A15,'part 2'!$V$7:$W$21,2,FALSE)),0,VLOOKUP($A15,'part 2'!$V$7:$W$21,2,FALSE))</f>
        <v>0</v>
      </c>
      <c r="K15" s="9">
        <f>IF(ISNA(VLOOKUP($A15,'part 2'!$Y$7:$Z$153,2,FALSE)),0,VLOOKUP($A15,'part 2'!$Y$7:$Z$153,2,FALSE))</f>
        <v>153856.07</v>
      </c>
      <c r="L15" s="18">
        <f>IF(ISNA(VLOOKUP($A15,'part 2'!$AB$7:$AC$23,2,FALSE)),0,VLOOKUP($A15,'part 2'!$AB$7:$AC$23,2,FALSE))</f>
        <v>0</v>
      </c>
      <c r="M15" s="9">
        <f>IF(ISNA(VLOOKUP($A15,'part 2'!$AE$7:$AF$10,2,FALSE)),0,VLOOKUP($A15,'part 2'!$AE$7:$AF$10,2,FALSE))</f>
        <v>0</v>
      </c>
      <c r="N15" s="18">
        <v>0</v>
      </c>
      <c r="O15" s="9">
        <f>IF(ISNA(VLOOKUP($A15,'part 2'!$AK$7:$AL$152,2,FALSE)),0,VLOOKUP($A15,'part 2'!$AK$7:$AL$152,2,FALSE))</f>
        <v>1266546.77</v>
      </c>
      <c r="P15" s="18">
        <f>IF(ISNA(VLOOKUP($A15,'part 2'!$AN$7:$AO$27,2,FALSE)),0,VLOOKUP($A15,'part 2'!$AN$7:$AO$27,2,FALSE))</f>
        <v>0</v>
      </c>
      <c r="Q15" s="18">
        <f>IF(ISNA(VLOOKUP($A15,'part 2'!$AQ$7:$AR$66,2,FALSE)),0,VLOOKUP($A15,'part 2'!$AQ$7:$AR$66,2,FALSE))</f>
        <v>0</v>
      </c>
      <c r="R15" s="9">
        <f>IF(ISNA(VLOOKUP($A15,'part 2'!$AT$7:$AU$12,2,FALSE)),0,VLOOKUP($A15,'part 2'!$AT$7:$AU$12,2,FALSE))</f>
        <v>0</v>
      </c>
      <c r="S15" s="9">
        <f>IF(ISNA(VLOOKUP($A15,'part 2'!$AW$7:$AX$34,2,FALSE)),0,VLOOKUP($A15,'part 2'!$AW$7:$AX$34,2,FALSE))</f>
        <v>0</v>
      </c>
      <c r="T15" s="18">
        <v>0</v>
      </c>
    </row>
    <row r="16" spans="1:20" ht="12.75">
      <c r="A16" s="8">
        <v>400</v>
      </c>
      <c r="B16" s="7" t="s">
        <v>27</v>
      </c>
      <c r="C16" s="9">
        <f>IF(ISNA(VLOOKUP($A16,'part 2'!A13:B158,2,FALSE)),0,VLOOKUP($A16,'part 2'!$A$9:$B$154,2,FALSE))</f>
        <v>253052.2</v>
      </c>
      <c r="D16" s="18">
        <f>IF(ISNA(VLOOKUP($A16,'part 2'!$D$7:$E$128,2,FALSE)),0,VLOOKUP($A16,'part 2'!$D$7:$E$128,2,FALSE))</f>
        <v>31772.55</v>
      </c>
      <c r="E16" s="9">
        <f>IF(ISNA(VLOOKUP($A16,'part 2'!$G$7:$H$151,2,FALSE)),0,VLOOKUP($A16,'part 2'!$G$7:$H$151,2,FALSE))</f>
        <v>13643.91</v>
      </c>
      <c r="F16" s="18">
        <f>IF(ISNA(VLOOKUP($A16,'part 2'!$J$7:$K$33,2,FALSE)),0,VLOOKUP($A16,'part 2'!$J$7:$K$33,2,FALSE))</f>
        <v>0</v>
      </c>
      <c r="G16" s="9">
        <f>IF(ISNA(VLOOKUP($A16,'part 2'!$M$7:$N$153,2,FALSE)),0,VLOOKUP($A16,'part 2'!$M$7:$N$153,2,FALSE))</f>
        <v>629364.39</v>
      </c>
      <c r="H16" s="18">
        <f>IF(ISNA(VLOOKUP($A16,'part 2'!$P$7:$Q$138,2,FALSE)),0,VLOOKUP($A16,'part 2'!$P$7:$Q$138,2,FALSE))</f>
        <v>70064.5</v>
      </c>
      <c r="I16" s="9">
        <f>IF(ISNA(VLOOKUP($A16,'part 2'!$S$7:$T$44,2,FALSE)),0,VLOOKUP($A16,'part 2'!$S$7:$T$44,2,FALSE))</f>
        <v>0</v>
      </c>
      <c r="J16" s="18">
        <f>IF(ISNA(VLOOKUP($A16,'part 2'!$V$7:$W$21,2,FALSE)),0,VLOOKUP($A16,'part 2'!$V$7:$W$21,2,FALSE))</f>
        <v>0</v>
      </c>
      <c r="K16" s="9">
        <f>IF(ISNA(VLOOKUP($A16,'part 2'!$Y$7:$Z$153,2,FALSE)),0,VLOOKUP($A16,'part 2'!$Y$7:$Z$153,2,FALSE))</f>
        <v>130907.31</v>
      </c>
      <c r="L16" s="18">
        <f>IF(ISNA(VLOOKUP($A16,'part 2'!$AB$7:$AC$23,2,FALSE)),0,VLOOKUP($A16,'part 2'!$AB$7:$AC$23,2,FALSE))</f>
        <v>0</v>
      </c>
      <c r="M16" s="9">
        <f>IF(ISNA(VLOOKUP($A16,'part 2'!$AE$7:$AF$10,2,FALSE)),0,VLOOKUP($A16,'part 2'!$AE$7:$AF$10,2,FALSE))</f>
        <v>0</v>
      </c>
      <c r="N16" s="18">
        <v>0</v>
      </c>
      <c r="O16" s="9">
        <f>IF(ISNA(VLOOKUP($A16,'part 2'!$AK$7:$AL$152,2,FALSE)),0,VLOOKUP($A16,'part 2'!$AK$7:$AL$152,2,FALSE))</f>
        <v>707464.1</v>
      </c>
      <c r="P16" s="18">
        <f>IF(ISNA(VLOOKUP($A16,'part 2'!$AN$7:$AO$27,2,FALSE)),0,VLOOKUP($A16,'part 2'!$AN$7:$AO$27,2,FALSE))</f>
        <v>0</v>
      </c>
      <c r="Q16" s="18">
        <f>IF(ISNA(VLOOKUP($A16,'part 2'!$AQ$7:$AR$66,2,FALSE)),0,VLOOKUP($A16,'part 2'!$AQ$7:$AR$66,2,FALSE))</f>
        <v>0</v>
      </c>
      <c r="R16" s="9">
        <f>IF(ISNA(VLOOKUP($A16,'part 2'!$AT$7:$AU$12,2,FALSE)),0,VLOOKUP($A16,'part 2'!$AT$7:$AU$12,2,FALSE))</f>
        <v>0</v>
      </c>
      <c r="S16" s="9">
        <f>IF(ISNA(VLOOKUP($A16,'part 2'!$AW$7:$AX$34,2,FALSE)),0,VLOOKUP($A16,'part 2'!$AW$7:$AX$34,2,FALSE))</f>
        <v>0</v>
      </c>
      <c r="T16" s="18">
        <v>0</v>
      </c>
    </row>
    <row r="17" spans="1:20" ht="12.75">
      <c r="A17" s="8">
        <v>420</v>
      </c>
      <c r="B17" s="7" t="s">
        <v>95</v>
      </c>
      <c r="C17" s="9">
        <f>IF(ISNA(VLOOKUP($A17,'part 2'!A14:B159,2,FALSE)),0,VLOOKUP($A17,'part 2'!$A$9:$B$154,2,FALSE))</f>
        <v>632579.38</v>
      </c>
      <c r="D17" s="18">
        <f>IF(ISNA(VLOOKUP($A17,'part 2'!$D$7:$E$128,2,FALSE)),0,VLOOKUP($A17,'part 2'!$D$7:$E$128,2,FALSE))</f>
        <v>9147.44</v>
      </c>
      <c r="E17" s="9">
        <f>IF(ISNA(VLOOKUP($A17,'part 2'!$G$7:$H$151,2,FALSE)),0,VLOOKUP($A17,'part 2'!$G$7:$H$151,2,FALSE))</f>
        <v>22460.21</v>
      </c>
      <c r="F17" s="18">
        <f>IF(ISNA(VLOOKUP($A17,'part 2'!$J$7:$K$33,2,FALSE)),0,VLOOKUP($A17,'part 2'!$J$7:$K$33,2,FALSE))</f>
        <v>0</v>
      </c>
      <c r="G17" s="9">
        <f>IF(ISNA(VLOOKUP($A17,'part 2'!$M$7:$N$153,2,FALSE)),0,VLOOKUP($A17,'part 2'!$M$7:$N$153,2,FALSE))</f>
        <v>671229.62</v>
      </c>
      <c r="H17" s="18">
        <f>IF(ISNA(VLOOKUP($A17,'part 2'!$P$7:$Q$138,2,FALSE)),0,VLOOKUP($A17,'part 2'!$P$7:$Q$138,2,FALSE))</f>
        <v>7371.85</v>
      </c>
      <c r="I17" s="9">
        <f>IF(ISNA(VLOOKUP($A17,'part 2'!$S$7:$T$44,2,FALSE)),0,VLOOKUP($A17,'part 2'!$S$7:$T$44,2,FALSE))</f>
        <v>0</v>
      </c>
      <c r="J17" s="18">
        <f>IF(ISNA(VLOOKUP($A17,'part 2'!$V$7:$W$21,2,FALSE)),0,VLOOKUP($A17,'part 2'!$V$7:$W$21,2,FALSE))</f>
        <v>0</v>
      </c>
      <c r="K17" s="9">
        <f>IF(ISNA(VLOOKUP($A17,'part 2'!$Y$7:$Z$153,2,FALSE)),0,VLOOKUP($A17,'part 2'!$Y$7:$Z$153,2,FALSE))</f>
        <v>131034.4</v>
      </c>
      <c r="L17" s="18">
        <f>IF(ISNA(VLOOKUP($A17,'part 2'!$AB$7:$AC$23,2,FALSE)),0,VLOOKUP($A17,'part 2'!$AB$7:$AC$23,2,FALSE))</f>
        <v>0</v>
      </c>
      <c r="M17" s="9">
        <f>IF(ISNA(VLOOKUP($A17,'part 2'!$AE$7:$AF$10,2,FALSE)),0,VLOOKUP($A17,'part 2'!$AE$7:$AF$10,2,FALSE))</f>
        <v>0</v>
      </c>
      <c r="N17" s="18">
        <v>0</v>
      </c>
      <c r="O17" s="9">
        <f>IF(ISNA(VLOOKUP($A17,'part 2'!$AK$7:$AL$152,2,FALSE)),0,VLOOKUP($A17,'part 2'!$AK$7:$AL$152,2,FALSE))</f>
        <v>1523812</v>
      </c>
      <c r="P17" s="18">
        <f>IF(ISNA(VLOOKUP($A17,'part 2'!$AN$7:$AO$27,2,FALSE)),0,VLOOKUP($A17,'part 2'!$AN$7:$AO$27,2,FALSE))</f>
        <v>0</v>
      </c>
      <c r="Q17" s="18">
        <f>IF(ISNA(VLOOKUP($A17,'part 2'!$AQ$7:$AR$66,2,FALSE)),0,VLOOKUP($A17,'part 2'!$AQ$7:$AR$66,2,FALSE))</f>
        <v>0</v>
      </c>
      <c r="R17" s="9">
        <f>IF(ISNA(VLOOKUP($A17,'part 2'!$AT$7:$AU$12,2,FALSE)),0,VLOOKUP($A17,'part 2'!$AT$7:$AU$12,2,FALSE))</f>
        <v>0</v>
      </c>
      <c r="S17" s="9">
        <f>IF(ISNA(VLOOKUP($A17,'part 2'!$AW$7:$AX$34,2,FALSE)),0,VLOOKUP($A17,'part 2'!$AW$7:$AX$34,2,FALSE))</f>
        <v>0</v>
      </c>
      <c r="T17" s="18">
        <v>0</v>
      </c>
    </row>
    <row r="18" spans="1:20" ht="12.75">
      <c r="A18" s="8">
        <v>500</v>
      </c>
      <c r="B18" s="7" t="s">
        <v>28</v>
      </c>
      <c r="C18" s="9">
        <f>IF(ISNA(VLOOKUP($A18,'part 2'!A15:B160,2,FALSE)),0,VLOOKUP($A18,'part 2'!$A$9:$B$154,2,FALSE))</f>
        <v>275287.28</v>
      </c>
      <c r="D18" s="18">
        <f>IF(ISNA(VLOOKUP($A18,'part 2'!$D$7:$E$128,2,FALSE)),0,VLOOKUP($A18,'part 2'!$D$7:$E$128,2,FALSE))</f>
        <v>645.97</v>
      </c>
      <c r="E18" s="9">
        <f>IF(ISNA(VLOOKUP($A18,'part 2'!$G$7:$H$151,2,FALSE)),0,VLOOKUP($A18,'part 2'!$G$7:$H$151,2,FALSE))</f>
        <v>14906.65</v>
      </c>
      <c r="F18" s="18">
        <f>IF(ISNA(VLOOKUP($A18,'part 2'!$J$7:$K$33,2,FALSE)),0,VLOOKUP($A18,'part 2'!$J$7:$K$33,2,FALSE))</f>
        <v>0</v>
      </c>
      <c r="G18" s="9">
        <f>IF(ISNA(VLOOKUP($A18,'part 2'!$M$7:$N$153,2,FALSE)),0,VLOOKUP($A18,'part 2'!$M$7:$N$153,2,FALSE))</f>
        <v>485446.17</v>
      </c>
      <c r="H18" s="18">
        <f>IF(ISNA(VLOOKUP($A18,'part 2'!$P$7:$Q$138,2,FALSE)),0,VLOOKUP($A18,'part 2'!$P$7:$Q$138,2,FALSE))</f>
        <v>74939.95</v>
      </c>
      <c r="I18" s="9">
        <f>IF(ISNA(VLOOKUP($A18,'part 2'!$S$7:$T$44,2,FALSE)),0,VLOOKUP($A18,'part 2'!$S$7:$T$44,2,FALSE))</f>
        <v>0</v>
      </c>
      <c r="J18" s="18">
        <f>IF(ISNA(VLOOKUP($A18,'part 2'!$V$7:$W$21,2,FALSE)),0,VLOOKUP($A18,'part 2'!$V$7:$W$21,2,FALSE))</f>
        <v>0</v>
      </c>
      <c r="K18" s="9">
        <f>IF(ISNA(VLOOKUP($A18,'part 2'!$Y$7:$Z$153,2,FALSE)),0,VLOOKUP($A18,'part 2'!$Y$7:$Z$153,2,FALSE))</f>
        <v>94439.15</v>
      </c>
      <c r="L18" s="18">
        <f>IF(ISNA(VLOOKUP($A18,'part 2'!$AB$7:$AC$23,2,FALSE)),0,VLOOKUP($A18,'part 2'!$AB$7:$AC$23,2,FALSE))</f>
        <v>0</v>
      </c>
      <c r="M18" s="9">
        <f>IF(ISNA(VLOOKUP($A18,'part 2'!$AE$7:$AF$10,2,FALSE)),0,VLOOKUP($A18,'part 2'!$AE$7:$AF$10,2,FALSE))</f>
        <v>0</v>
      </c>
      <c r="N18" s="18">
        <v>0</v>
      </c>
      <c r="O18" s="9">
        <f>IF(ISNA(VLOOKUP($A18,'part 2'!$AK$7:$AL$152,2,FALSE)),0,VLOOKUP($A18,'part 2'!$AK$7:$AL$152,2,FALSE))</f>
        <v>1079164.73</v>
      </c>
      <c r="P18" s="18">
        <f>IF(ISNA(VLOOKUP($A18,'part 2'!$AN$7:$AO$27,2,FALSE)),0,VLOOKUP($A18,'part 2'!$AN$7:$AO$27,2,FALSE))</f>
        <v>779.17</v>
      </c>
      <c r="Q18" s="18">
        <f>IF(ISNA(VLOOKUP($A18,'part 2'!$AQ$7:$AR$66,2,FALSE)),0,VLOOKUP($A18,'part 2'!$AQ$7:$AR$66,2,FALSE))</f>
        <v>0</v>
      </c>
      <c r="R18" s="9">
        <f>IF(ISNA(VLOOKUP($A18,'part 2'!$AT$7:$AU$12,2,FALSE)),0,VLOOKUP($A18,'part 2'!$AT$7:$AU$12,2,FALSE))</f>
        <v>0</v>
      </c>
      <c r="S18" s="9">
        <f>IF(ISNA(VLOOKUP($A18,'part 2'!$AW$7:$AX$34,2,FALSE)),0,VLOOKUP($A18,'part 2'!$AW$7:$AX$34,2,FALSE))</f>
        <v>0</v>
      </c>
      <c r="T18" s="18">
        <v>0</v>
      </c>
    </row>
    <row r="19" spans="1:20" ht="12.75">
      <c r="A19" s="8">
        <v>614</v>
      </c>
      <c r="B19" s="7" t="s">
        <v>94</v>
      </c>
      <c r="C19" s="9">
        <f>IF(ISNA(VLOOKUP($A19,'part 2'!A16:B161,2,FALSE)),0,VLOOKUP($A19,'part 2'!$A$9:$B$154,2,FALSE))</f>
        <v>906529.22</v>
      </c>
      <c r="D19" s="18">
        <f>IF(ISNA(VLOOKUP($A19,'part 2'!$D$7:$E$128,2,FALSE)),0,VLOOKUP($A19,'part 2'!$D$7:$E$128,2,FALSE))</f>
        <v>68625.01</v>
      </c>
      <c r="E19" s="9">
        <f>IF(ISNA(VLOOKUP($A19,'part 2'!$G$7:$H$151,2,FALSE)),0,VLOOKUP($A19,'part 2'!$G$7:$H$151,2,FALSE))</f>
        <v>37192.24</v>
      </c>
      <c r="F19" s="18">
        <f>IF(ISNA(VLOOKUP($A19,'part 2'!$J$7:$K$33,2,FALSE)),0,VLOOKUP($A19,'part 2'!$J$7:$K$33,2,FALSE))</f>
        <v>6635.4</v>
      </c>
      <c r="G19" s="9">
        <f>IF(ISNA(VLOOKUP($A19,'part 2'!$M$7:$N$153,2,FALSE)),0,VLOOKUP($A19,'part 2'!$M$7:$N$153,2,FALSE))</f>
        <v>1523585.38</v>
      </c>
      <c r="H19" s="18">
        <f>IF(ISNA(VLOOKUP($A19,'part 2'!$P$7:$Q$138,2,FALSE)),0,VLOOKUP($A19,'part 2'!$P$7:$Q$138,2,FALSE))</f>
        <v>185749.59</v>
      </c>
      <c r="I19" s="9">
        <f>IF(ISNA(VLOOKUP($A19,'part 2'!$S$7:$T$44,2,FALSE)),0,VLOOKUP($A19,'part 2'!$S$7:$T$44,2,FALSE))</f>
        <v>0</v>
      </c>
      <c r="J19" s="18">
        <f>IF(ISNA(VLOOKUP($A19,'part 2'!$V$7:$W$21,2,FALSE)),0,VLOOKUP($A19,'part 2'!$V$7:$W$21,2,FALSE))</f>
        <v>0</v>
      </c>
      <c r="K19" s="9">
        <f>IF(ISNA(VLOOKUP($A19,'part 2'!$Y$7:$Z$153,2,FALSE)),0,VLOOKUP($A19,'part 2'!$Y$7:$Z$153,2,FALSE))</f>
        <v>364603.51</v>
      </c>
      <c r="L19" s="18">
        <f>IF(ISNA(VLOOKUP($A19,'part 2'!$AB$7:$AC$23,2,FALSE)),0,VLOOKUP($A19,'part 2'!$AB$7:$AC$23,2,FALSE))</f>
        <v>0</v>
      </c>
      <c r="M19" s="9">
        <f>IF(ISNA(VLOOKUP($A19,'part 2'!$AE$7:$AF$10,2,FALSE)),0,VLOOKUP($A19,'part 2'!$AE$7:$AF$10,2,FALSE))</f>
        <v>0</v>
      </c>
      <c r="N19" s="18">
        <v>0</v>
      </c>
      <c r="O19" s="9">
        <f>IF(ISNA(VLOOKUP($A19,'part 2'!$AK$7:$AL$152,2,FALSE)),0,VLOOKUP($A19,'part 2'!$AK$7:$AL$152,2,FALSE))</f>
        <v>2201487.67</v>
      </c>
      <c r="P19" s="18">
        <f>IF(ISNA(VLOOKUP($A19,'part 2'!$AN$7:$AO$27,2,FALSE)),0,VLOOKUP($A19,'part 2'!$AN$7:$AO$27,2,FALSE))</f>
        <v>0</v>
      </c>
      <c r="Q19" s="18">
        <f>IF(ISNA(VLOOKUP($A19,'part 2'!$AQ$7:$AR$66,2,FALSE)),0,VLOOKUP($A19,'part 2'!$AQ$7:$AR$66,2,FALSE))</f>
        <v>0</v>
      </c>
      <c r="R19" s="9">
        <f>IF(ISNA(VLOOKUP($A19,'part 2'!$AT$7:$AU$12,2,FALSE)),0,VLOOKUP($A19,'part 2'!$AT$7:$AU$12,2,FALSE))</f>
        <v>0</v>
      </c>
      <c r="S19" s="9">
        <f>IF(ISNA(VLOOKUP($A19,'part 2'!$AW$7:$AX$34,2,FALSE)),0,VLOOKUP($A19,'part 2'!$AW$7:$AX$34,2,FALSE))</f>
        <v>0</v>
      </c>
      <c r="T19" s="18">
        <v>0</v>
      </c>
    </row>
    <row r="20" spans="1:20" ht="12.75">
      <c r="A20" s="8">
        <v>617</v>
      </c>
      <c r="B20" s="7" t="s">
        <v>386</v>
      </c>
      <c r="C20" s="9">
        <f>IF(ISNA(VLOOKUP($A20,'part 2'!A17:B162,2,FALSE)),0,VLOOKUP($A20,'part 2'!$A$9:$B$154,2,FALSE))</f>
        <v>319964.36</v>
      </c>
      <c r="D20" s="18">
        <f>IF(ISNA(VLOOKUP($A20,'part 2'!$D$7:$E$128,2,FALSE)),0,VLOOKUP($A20,'part 2'!$D$7:$E$128,2,FALSE))</f>
        <v>0</v>
      </c>
      <c r="E20" s="9">
        <f>IF(ISNA(VLOOKUP($A20,'part 2'!$G$7:$H$151,2,FALSE)),0,VLOOKUP($A20,'part 2'!$G$7:$H$151,2,FALSE))</f>
        <v>25753.72</v>
      </c>
      <c r="F20" s="18">
        <f>IF(ISNA(VLOOKUP($A20,'part 2'!$J$7:$K$33,2,FALSE)),0,VLOOKUP($A20,'part 2'!$J$7:$K$33,2,FALSE))</f>
        <v>0</v>
      </c>
      <c r="G20" s="9">
        <f>IF(ISNA(VLOOKUP($A20,'part 2'!$M$7:$N$153,2,FALSE)),0,VLOOKUP($A20,'part 2'!$M$7:$N$153,2,FALSE))</f>
        <v>1213479.86</v>
      </c>
      <c r="H20" s="18">
        <f>IF(ISNA(VLOOKUP($A20,'part 2'!$P$7:$Q$138,2,FALSE)),0,VLOOKUP($A20,'part 2'!$P$7:$Q$138,2,FALSE))</f>
        <v>7200</v>
      </c>
      <c r="I20" s="9">
        <f>IF(ISNA(VLOOKUP($A20,'part 2'!$S$7:$T$44,2,FALSE)),0,VLOOKUP($A20,'part 2'!$S$7:$T$44,2,FALSE))</f>
        <v>0</v>
      </c>
      <c r="J20" s="18">
        <f>IF(ISNA(VLOOKUP($A20,'part 2'!$V$7:$W$21,2,FALSE)),0,VLOOKUP($A20,'part 2'!$V$7:$W$21,2,FALSE))</f>
        <v>0</v>
      </c>
      <c r="K20" s="9">
        <f>IF(ISNA(VLOOKUP($A20,'part 2'!$Y$7:$Z$153,2,FALSE)),0,VLOOKUP($A20,'part 2'!$Y$7:$Z$153,2,FALSE))</f>
        <v>292651.77</v>
      </c>
      <c r="L20" s="18">
        <f>IF(ISNA(VLOOKUP($A20,'part 2'!$AB$7:$AC$23,2,FALSE)),0,VLOOKUP($A20,'part 2'!$AB$7:$AC$23,2,FALSE))</f>
        <v>2630.05</v>
      </c>
      <c r="M20" s="9">
        <f>IF(ISNA(VLOOKUP($A20,'part 2'!$AE$7:$AF$10,2,FALSE)),0,VLOOKUP($A20,'part 2'!$AE$7:$AF$10,2,FALSE))</f>
        <v>0</v>
      </c>
      <c r="N20" s="18">
        <v>0</v>
      </c>
      <c r="O20" s="9">
        <f>IF(ISNA(VLOOKUP($A20,'part 2'!$AK$7:$AL$152,2,FALSE)),0,VLOOKUP($A20,'part 2'!$AK$7:$AL$152,2,FALSE))</f>
        <v>709476.92</v>
      </c>
      <c r="P20" s="18">
        <f>IF(ISNA(VLOOKUP($A20,'part 2'!$AN$7:$AO$27,2,FALSE)),0,VLOOKUP($A20,'part 2'!$AN$7:$AO$27,2,FALSE))</f>
        <v>0</v>
      </c>
      <c r="Q20" s="18">
        <f>IF(ISNA(VLOOKUP($A20,'part 2'!$AQ$7:$AR$66,2,FALSE)),0,VLOOKUP($A20,'part 2'!$AQ$7:$AR$66,2,FALSE))</f>
        <v>0</v>
      </c>
      <c r="R20" s="9">
        <f>IF(ISNA(VLOOKUP($A20,'part 2'!$AT$7:$AU$12,2,FALSE)),0,VLOOKUP($A20,'part 2'!$AT$7:$AU$12,2,FALSE))</f>
        <v>0</v>
      </c>
      <c r="S20" s="9">
        <f>IF(ISNA(VLOOKUP($A20,'part 2'!$AW$7:$AX$34,2,FALSE)),0,VLOOKUP($A20,'part 2'!$AW$7:$AX$34,2,FALSE))</f>
        <v>0</v>
      </c>
      <c r="T20" s="18">
        <v>0</v>
      </c>
    </row>
    <row r="21" spans="1:20" ht="12.75">
      <c r="A21" s="8">
        <v>618</v>
      </c>
      <c r="B21" s="7" t="s">
        <v>387</v>
      </c>
      <c r="C21" s="9">
        <f>IF(ISNA(VLOOKUP($A21,'part 2'!A18:B163,2,FALSE)),0,VLOOKUP($A21,'part 2'!$A$9:$B$154,2,FALSE))</f>
        <v>386433.89</v>
      </c>
      <c r="D21" s="18">
        <f>IF(ISNA(VLOOKUP($A21,'part 2'!$D$7:$E$128,2,FALSE)),0,VLOOKUP($A21,'part 2'!$D$7:$E$128,2,FALSE))</f>
        <v>22361</v>
      </c>
      <c r="E21" s="9">
        <f>IF(ISNA(VLOOKUP($A21,'part 2'!$G$7:$H$151,2,FALSE)),0,VLOOKUP($A21,'part 2'!$G$7:$H$151,2,FALSE))</f>
        <v>18209.18</v>
      </c>
      <c r="F21" s="18">
        <f>IF(ISNA(VLOOKUP($A21,'part 2'!$J$7:$K$33,2,FALSE)),0,VLOOKUP($A21,'part 2'!$J$7:$K$33,2,FALSE))</f>
        <v>0</v>
      </c>
      <c r="G21" s="9">
        <f>IF(ISNA(VLOOKUP($A21,'part 2'!$M$7:$N$153,2,FALSE)),0,VLOOKUP($A21,'part 2'!$M$7:$N$153,2,FALSE))</f>
        <v>1724436.78</v>
      </c>
      <c r="H21" s="18">
        <f>IF(ISNA(VLOOKUP($A21,'part 2'!$P$7:$Q$138,2,FALSE)),0,VLOOKUP($A21,'part 2'!$P$7:$Q$138,2,FALSE))</f>
        <v>94172.69</v>
      </c>
      <c r="I21" s="9">
        <f>IF(ISNA(VLOOKUP($A21,'part 2'!$S$7:$T$44,2,FALSE)),0,VLOOKUP($A21,'part 2'!$S$7:$T$44,2,FALSE))</f>
        <v>0</v>
      </c>
      <c r="J21" s="18">
        <f>IF(ISNA(VLOOKUP($A21,'part 2'!$V$7:$W$21,2,FALSE)),0,VLOOKUP($A21,'part 2'!$V$7:$W$21,2,FALSE))</f>
        <v>0</v>
      </c>
      <c r="K21" s="9">
        <f>IF(ISNA(VLOOKUP($A21,'part 2'!$Y$7:$Z$153,2,FALSE)),0,VLOOKUP($A21,'part 2'!$Y$7:$Z$153,2,FALSE))</f>
        <v>169234.19</v>
      </c>
      <c r="L21" s="18">
        <f>IF(ISNA(VLOOKUP($A21,'part 2'!$AB$7:$AC$23,2,FALSE)),0,VLOOKUP($A21,'part 2'!$AB$7:$AC$23,2,FALSE))</f>
        <v>0</v>
      </c>
      <c r="M21" s="9">
        <f>IF(ISNA(VLOOKUP($A21,'part 2'!$AE$7:$AF$10,2,FALSE)),0,VLOOKUP($A21,'part 2'!$AE$7:$AF$10,2,FALSE))</f>
        <v>0</v>
      </c>
      <c r="N21" s="18">
        <v>0</v>
      </c>
      <c r="O21" s="9">
        <f>IF(ISNA(VLOOKUP($A21,'part 2'!$AK$7:$AL$152,2,FALSE)),0,VLOOKUP($A21,'part 2'!$AK$7:$AL$152,2,FALSE))</f>
        <v>1062671.97</v>
      </c>
      <c r="P21" s="18">
        <f>IF(ISNA(VLOOKUP($A21,'part 2'!$AN$7:$AO$27,2,FALSE)),0,VLOOKUP($A21,'part 2'!$AN$7:$AO$27,2,FALSE))</f>
        <v>0</v>
      </c>
      <c r="Q21" s="18">
        <f>IF(ISNA(VLOOKUP($A21,'part 2'!$AQ$7:$AR$66,2,FALSE)),0,VLOOKUP($A21,'part 2'!$AQ$7:$AR$66,2,FALSE))</f>
        <v>0</v>
      </c>
      <c r="R21" s="9">
        <f>IF(ISNA(VLOOKUP($A21,'part 2'!$AT$7:$AU$12,2,FALSE)),0,VLOOKUP($A21,'part 2'!$AT$7:$AU$12,2,FALSE))</f>
        <v>0</v>
      </c>
      <c r="S21" s="9">
        <f>IF(ISNA(VLOOKUP($A21,'part 2'!$AW$7:$AX$34,2,FALSE)),0,VLOOKUP($A21,'part 2'!$AW$7:$AX$34,2,FALSE))</f>
        <v>0</v>
      </c>
      <c r="T21" s="18">
        <v>0</v>
      </c>
    </row>
    <row r="22" spans="1:20" ht="12.75">
      <c r="A22" s="8">
        <v>700</v>
      </c>
      <c r="B22" s="7" t="s">
        <v>29</v>
      </c>
      <c r="C22" s="9">
        <f>IF(ISNA(VLOOKUP($A22,'part 2'!A19:B164,2,FALSE)),0,VLOOKUP($A22,'part 2'!$A$9:$B$154,2,FALSE))</f>
        <v>616521.34</v>
      </c>
      <c r="D22" s="18">
        <f>IF(ISNA(VLOOKUP($A22,'part 2'!$D$7:$E$128,2,FALSE)),0,VLOOKUP($A22,'part 2'!$D$7:$E$128,2,FALSE))</f>
        <v>2600.39</v>
      </c>
      <c r="E22" s="9">
        <f>IF(ISNA(VLOOKUP($A22,'part 2'!$G$7:$H$151,2,FALSE)),0,VLOOKUP($A22,'part 2'!$G$7:$H$151,2,FALSE))</f>
        <v>23833.21</v>
      </c>
      <c r="F22" s="18">
        <f>IF(ISNA(VLOOKUP($A22,'part 2'!$J$7:$K$33,2,FALSE)),0,VLOOKUP($A22,'part 2'!$J$7:$K$33,2,FALSE))</f>
        <v>0</v>
      </c>
      <c r="G22" s="9">
        <f>IF(ISNA(VLOOKUP($A22,'part 2'!$M$7:$N$153,2,FALSE)),0,VLOOKUP($A22,'part 2'!$M$7:$N$153,2,FALSE))</f>
        <v>745093.29</v>
      </c>
      <c r="H22" s="18">
        <f>IF(ISNA(VLOOKUP($A22,'part 2'!$P$7:$Q$138,2,FALSE)),0,VLOOKUP($A22,'part 2'!$P$7:$Q$138,2,FALSE))</f>
        <v>1339</v>
      </c>
      <c r="I22" s="9">
        <f>IF(ISNA(VLOOKUP($A22,'part 2'!$S$7:$T$44,2,FALSE)),0,VLOOKUP($A22,'part 2'!$S$7:$T$44,2,FALSE))</f>
        <v>42612.8</v>
      </c>
      <c r="J22" s="18">
        <f>IF(ISNA(VLOOKUP($A22,'part 2'!$V$7:$W$21,2,FALSE)),0,VLOOKUP($A22,'part 2'!$V$7:$W$21,2,FALSE))</f>
        <v>0</v>
      </c>
      <c r="K22" s="9">
        <f>IF(ISNA(VLOOKUP($A22,'part 2'!$Y$7:$Z$153,2,FALSE)),0,VLOOKUP($A22,'part 2'!$Y$7:$Z$153,2,FALSE))</f>
        <v>145083.12</v>
      </c>
      <c r="L22" s="18">
        <f>IF(ISNA(VLOOKUP($A22,'part 2'!$AB$7:$AC$23,2,FALSE)),0,VLOOKUP($A22,'part 2'!$AB$7:$AC$23,2,FALSE))</f>
        <v>0</v>
      </c>
      <c r="M22" s="9">
        <f>IF(ISNA(VLOOKUP($A22,'part 2'!$AE$7:$AF$10,2,FALSE)),0,VLOOKUP($A22,'part 2'!$AE$7:$AF$10,2,FALSE))</f>
        <v>0</v>
      </c>
      <c r="N22" s="18">
        <v>0</v>
      </c>
      <c r="O22" s="9">
        <f>IF(ISNA(VLOOKUP($A22,'part 2'!$AK$7:$AL$152,2,FALSE)),0,VLOOKUP($A22,'part 2'!$AK$7:$AL$152,2,FALSE))</f>
        <v>0</v>
      </c>
      <c r="P22" s="18">
        <f>IF(ISNA(VLOOKUP($A22,'part 2'!$AN$7:$AO$27,2,FALSE)),0,VLOOKUP($A22,'part 2'!$AN$7:$AO$27,2,FALSE))</f>
        <v>0</v>
      </c>
      <c r="Q22" s="18">
        <f>IF(ISNA(VLOOKUP($A22,'part 2'!$AQ$7:$AR$66,2,FALSE)),0,VLOOKUP($A22,'part 2'!$AQ$7:$AR$66,2,FALSE))</f>
        <v>1454895.22</v>
      </c>
      <c r="R22" s="9">
        <f>IF(ISNA(VLOOKUP($A22,'part 2'!$AT$7:$AU$12,2,FALSE)),0,VLOOKUP($A22,'part 2'!$AT$7:$AU$12,2,FALSE))</f>
        <v>0</v>
      </c>
      <c r="S22" s="9">
        <f>IF(ISNA(VLOOKUP($A22,'part 2'!$AW$7:$AX$34,2,FALSE)),0,VLOOKUP($A22,'part 2'!$AW$7:$AX$34,2,FALSE))</f>
        <v>279013.68</v>
      </c>
      <c r="T22" s="18">
        <v>0</v>
      </c>
    </row>
    <row r="23" spans="1:20" ht="12.75">
      <c r="A23" s="8">
        <v>800</v>
      </c>
      <c r="B23" s="7" t="s">
        <v>30</v>
      </c>
      <c r="C23" s="9">
        <f>IF(ISNA(VLOOKUP($A23,'part 2'!A20:B165,2,FALSE)),0,VLOOKUP($A23,'part 2'!$A$9:$B$154,2,FALSE))</f>
        <v>265330.32</v>
      </c>
      <c r="D23" s="18">
        <f>IF(ISNA(VLOOKUP($A23,'part 2'!$D$7:$E$128,2,FALSE)),0,VLOOKUP($A23,'part 2'!$D$7:$E$128,2,FALSE))</f>
        <v>1498.39</v>
      </c>
      <c r="E23" s="9">
        <f>IF(ISNA(VLOOKUP($A23,'part 2'!$G$7:$H$151,2,FALSE)),0,VLOOKUP($A23,'part 2'!$G$7:$H$151,2,FALSE))</f>
        <v>7676.8</v>
      </c>
      <c r="F23" s="18">
        <f>IF(ISNA(VLOOKUP($A23,'part 2'!$J$7:$K$33,2,FALSE)),0,VLOOKUP($A23,'part 2'!$J$7:$K$33,2,FALSE))</f>
        <v>0</v>
      </c>
      <c r="G23" s="9">
        <f>IF(ISNA(VLOOKUP($A23,'part 2'!$M$7:$N$153,2,FALSE)),0,VLOOKUP($A23,'part 2'!$M$7:$N$153,2,FALSE))</f>
        <v>473374.09</v>
      </c>
      <c r="H23" s="18">
        <f>IF(ISNA(VLOOKUP($A23,'part 2'!$P$7:$Q$138,2,FALSE)),0,VLOOKUP($A23,'part 2'!$P$7:$Q$138,2,FALSE))</f>
        <v>23048</v>
      </c>
      <c r="I23" s="9">
        <f>IF(ISNA(VLOOKUP($A23,'part 2'!$S$7:$T$44,2,FALSE)),0,VLOOKUP($A23,'part 2'!$S$7:$T$44,2,FALSE))</f>
        <v>0</v>
      </c>
      <c r="J23" s="18">
        <f>IF(ISNA(VLOOKUP($A23,'part 2'!$V$7:$W$21,2,FALSE)),0,VLOOKUP($A23,'part 2'!$V$7:$W$21,2,FALSE))</f>
        <v>0</v>
      </c>
      <c r="K23" s="9">
        <f>IF(ISNA(VLOOKUP($A23,'part 2'!$Y$7:$Z$153,2,FALSE)),0,VLOOKUP($A23,'part 2'!$Y$7:$Z$153,2,FALSE))</f>
        <v>102473.1</v>
      </c>
      <c r="L23" s="18">
        <f>IF(ISNA(VLOOKUP($A23,'part 2'!$AB$7:$AC$23,2,FALSE)),0,VLOOKUP($A23,'part 2'!$AB$7:$AC$23,2,FALSE))</f>
        <v>0</v>
      </c>
      <c r="M23" s="9">
        <f>IF(ISNA(VLOOKUP($A23,'part 2'!$AE$7:$AF$10,2,FALSE)),0,VLOOKUP($A23,'part 2'!$AE$7:$AF$10,2,FALSE))</f>
        <v>0</v>
      </c>
      <c r="N23" s="18">
        <v>0</v>
      </c>
      <c r="O23" s="9">
        <f>IF(ISNA(VLOOKUP($A23,'part 2'!$AK$7:$AL$152,2,FALSE)),0,VLOOKUP($A23,'part 2'!$AK$7:$AL$152,2,FALSE))</f>
        <v>912113.1</v>
      </c>
      <c r="P23" s="18">
        <f>IF(ISNA(VLOOKUP($A23,'part 2'!$AN$7:$AO$27,2,FALSE)),0,VLOOKUP($A23,'part 2'!$AN$7:$AO$27,2,FALSE))</f>
        <v>0</v>
      </c>
      <c r="Q23" s="18">
        <f>IF(ISNA(VLOOKUP($A23,'part 2'!$AQ$7:$AR$66,2,FALSE)),0,VLOOKUP($A23,'part 2'!$AQ$7:$AR$66,2,FALSE))</f>
        <v>146.64</v>
      </c>
      <c r="R23" s="9">
        <f>IF(ISNA(VLOOKUP($A23,'part 2'!$AT$7:$AU$12,2,FALSE)),0,VLOOKUP($A23,'part 2'!$AT$7:$AU$12,2,FALSE))</f>
        <v>0</v>
      </c>
      <c r="S23" s="9">
        <f>IF(ISNA(VLOOKUP($A23,'part 2'!$AW$7:$AX$34,2,FALSE)),0,VLOOKUP($A23,'part 2'!$AW$7:$AX$34,2,FALSE))</f>
        <v>0</v>
      </c>
      <c r="T23" s="18">
        <v>0</v>
      </c>
    </row>
    <row r="24" spans="1:20" ht="12.75">
      <c r="A24" s="8">
        <v>900</v>
      </c>
      <c r="B24" s="7" t="s">
        <v>31</v>
      </c>
      <c r="C24" s="9">
        <f>IF(ISNA(VLOOKUP($A24,'part 2'!A21:B166,2,FALSE)),0,VLOOKUP($A24,'part 2'!$A$9:$B$154,2,FALSE))</f>
        <v>116756.11</v>
      </c>
      <c r="D24" s="18">
        <f>IF(ISNA(VLOOKUP($A24,'part 2'!$D$7:$E$128,2,FALSE)),0,VLOOKUP($A24,'part 2'!$D$7:$E$128,2,FALSE))</f>
        <v>0</v>
      </c>
      <c r="E24" s="9">
        <f>IF(ISNA(VLOOKUP($A24,'part 2'!$G$7:$H$151,2,FALSE)),0,VLOOKUP($A24,'part 2'!$G$7:$H$151,2,FALSE))</f>
        <v>4454.65</v>
      </c>
      <c r="F24" s="18">
        <f>IF(ISNA(VLOOKUP($A24,'part 2'!$J$7:$K$33,2,FALSE)),0,VLOOKUP($A24,'part 2'!$J$7:$K$33,2,FALSE))</f>
        <v>0</v>
      </c>
      <c r="G24" s="9">
        <f>IF(ISNA(VLOOKUP($A24,'part 2'!$M$7:$N$153,2,FALSE)),0,VLOOKUP($A24,'part 2'!$M$7:$N$153,2,FALSE))</f>
        <v>160006.53</v>
      </c>
      <c r="H24" s="18">
        <f>IF(ISNA(VLOOKUP($A24,'part 2'!$P$7:$Q$138,2,FALSE)),0,VLOOKUP($A24,'part 2'!$P$7:$Q$138,2,FALSE))</f>
        <v>0</v>
      </c>
      <c r="I24" s="9">
        <f>IF(ISNA(VLOOKUP($A24,'part 2'!$S$7:$T$44,2,FALSE)),0,VLOOKUP($A24,'part 2'!$S$7:$T$44,2,FALSE))</f>
        <v>0</v>
      </c>
      <c r="J24" s="18">
        <f>IF(ISNA(VLOOKUP($A24,'part 2'!$V$7:$W$21,2,FALSE)),0,VLOOKUP($A24,'part 2'!$V$7:$W$21,2,FALSE))</f>
        <v>0</v>
      </c>
      <c r="K24" s="9">
        <f>IF(ISNA(VLOOKUP($A24,'part 2'!$Y$7:$Z$153,2,FALSE)),0,VLOOKUP($A24,'part 2'!$Y$7:$Z$153,2,FALSE))</f>
        <v>16806.77</v>
      </c>
      <c r="L24" s="18">
        <f>IF(ISNA(VLOOKUP($A24,'part 2'!$AB$7:$AC$23,2,FALSE)),0,VLOOKUP($A24,'part 2'!$AB$7:$AC$23,2,FALSE))</f>
        <v>0</v>
      </c>
      <c r="M24" s="9">
        <f>IF(ISNA(VLOOKUP($A24,'part 2'!$AE$7:$AF$10,2,FALSE)),0,VLOOKUP($A24,'part 2'!$AE$7:$AF$10,2,FALSE))</f>
        <v>0</v>
      </c>
      <c r="N24" s="18">
        <v>0</v>
      </c>
      <c r="O24" s="9">
        <f>IF(ISNA(VLOOKUP($A24,'part 2'!$AK$7:$AL$152,2,FALSE)),0,VLOOKUP($A24,'part 2'!$AK$7:$AL$152,2,FALSE))</f>
        <v>353814.25</v>
      </c>
      <c r="P24" s="18">
        <f>IF(ISNA(VLOOKUP($A24,'part 2'!$AN$7:$AO$27,2,FALSE)),0,VLOOKUP($A24,'part 2'!$AN$7:$AO$27,2,FALSE))</f>
        <v>0</v>
      </c>
      <c r="Q24" s="18">
        <f>IF(ISNA(VLOOKUP($A24,'part 2'!$AQ$7:$AR$66,2,FALSE)),0,VLOOKUP($A24,'part 2'!$AQ$7:$AR$66,2,FALSE))</f>
        <v>0</v>
      </c>
      <c r="R24" s="9">
        <f>IF(ISNA(VLOOKUP($A24,'part 2'!$AT$7:$AU$12,2,FALSE)),0,VLOOKUP($A24,'part 2'!$AT$7:$AU$12,2,FALSE))</f>
        <v>0</v>
      </c>
      <c r="S24" s="9">
        <f>IF(ISNA(VLOOKUP($A24,'part 2'!$AW$7:$AX$34,2,FALSE)),0,VLOOKUP($A24,'part 2'!$AW$7:$AX$34,2,FALSE))</f>
        <v>0</v>
      </c>
      <c r="T24" s="18">
        <v>0</v>
      </c>
    </row>
    <row r="25" spans="1:20" ht="12.75">
      <c r="A25" s="8">
        <v>920</v>
      </c>
      <c r="B25" s="7" t="s">
        <v>96</v>
      </c>
      <c r="C25" s="9">
        <f>IF(ISNA(VLOOKUP($A25,'part 2'!A22:B167,2,FALSE)),0,VLOOKUP($A25,'part 2'!$A$9:$B$154,2,FALSE))</f>
        <v>374314.57</v>
      </c>
      <c r="D25" s="18">
        <f>IF(ISNA(VLOOKUP($A25,'part 2'!$D$7:$E$128,2,FALSE)),0,VLOOKUP($A25,'part 2'!$D$7:$E$128,2,FALSE))</f>
        <v>2546</v>
      </c>
      <c r="E25" s="9">
        <f>IF(ISNA(VLOOKUP($A25,'part 2'!$G$7:$H$151,2,FALSE)),0,VLOOKUP($A25,'part 2'!$G$7:$H$151,2,FALSE))</f>
        <v>5473.57</v>
      </c>
      <c r="F25" s="18">
        <f>IF(ISNA(VLOOKUP($A25,'part 2'!$J$7:$K$33,2,FALSE)),0,VLOOKUP($A25,'part 2'!$J$7:$K$33,2,FALSE))</f>
        <v>0</v>
      </c>
      <c r="G25" s="9">
        <f>IF(ISNA(VLOOKUP($A25,'part 2'!$M$7:$N$153,2,FALSE)),0,VLOOKUP($A25,'part 2'!$M$7:$N$153,2,FALSE))</f>
        <v>512653.87</v>
      </c>
      <c r="H25" s="18">
        <f>IF(ISNA(VLOOKUP($A25,'part 2'!$P$7:$Q$138,2,FALSE)),0,VLOOKUP($A25,'part 2'!$P$7:$Q$138,2,FALSE))</f>
        <v>99961.53</v>
      </c>
      <c r="I25" s="9">
        <f>IF(ISNA(VLOOKUP($A25,'part 2'!$S$7:$T$44,2,FALSE)),0,VLOOKUP($A25,'part 2'!$S$7:$T$44,2,FALSE))</f>
        <v>14097</v>
      </c>
      <c r="J25" s="18">
        <f>IF(ISNA(VLOOKUP($A25,'part 2'!$V$7:$W$21,2,FALSE)),0,VLOOKUP($A25,'part 2'!$V$7:$W$21,2,FALSE))</f>
        <v>10405</v>
      </c>
      <c r="K25" s="9">
        <f>IF(ISNA(VLOOKUP($A25,'part 2'!$Y$7:$Z$153,2,FALSE)),0,VLOOKUP($A25,'part 2'!$Y$7:$Z$153,2,FALSE))</f>
        <v>115356.6</v>
      </c>
      <c r="L25" s="18">
        <f>IF(ISNA(VLOOKUP($A25,'part 2'!$AB$7:$AC$23,2,FALSE)),0,VLOOKUP($A25,'part 2'!$AB$7:$AC$23,2,FALSE))</f>
        <v>0</v>
      </c>
      <c r="M25" s="9">
        <f>IF(ISNA(VLOOKUP($A25,'part 2'!$AE$7:$AF$10,2,FALSE)),0,VLOOKUP($A25,'part 2'!$AE$7:$AF$10,2,FALSE))</f>
        <v>0</v>
      </c>
      <c r="N25" s="18">
        <v>0</v>
      </c>
      <c r="O25" s="9">
        <f>IF(ISNA(VLOOKUP($A25,'part 2'!$AK$7:$AL$152,2,FALSE)),0,VLOOKUP($A25,'part 2'!$AK$7:$AL$152,2,FALSE))</f>
        <v>1301480.38</v>
      </c>
      <c r="P25" s="18">
        <f>IF(ISNA(VLOOKUP($A25,'part 2'!$AN$7:$AO$27,2,FALSE)),0,VLOOKUP($A25,'part 2'!$AN$7:$AO$27,2,FALSE))</f>
        <v>0</v>
      </c>
      <c r="Q25" s="18">
        <f>IF(ISNA(VLOOKUP($A25,'part 2'!$AQ$7:$AR$66,2,FALSE)),0,VLOOKUP($A25,'part 2'!$AQ$7:$AR$66,2,FALSE))</f>
        <v>0</v>
      </c>
      <c r="R25" s="9">
        <f>IF(ISNA(VLOOKUP($A25,'part 2'!$AT$7:$AU$12,2,FALSE)),0,VLOOKUP($A25,'part 2'!$AT$7:$AU$12,2,FALSE))</f>
        <v>0</v>
      </c>
      <c r="S25" s="9">
        <f>IF(ISNA(VLOOKUP($A25,'part 2'!$AW$7:$AX$34,2,FALSE)),0,VLOOKUP($A25,'part 2'!$AW$7:$AX$34,2,FALSE))</f>
        <v>0</v>
      </c>
      <c r="T25" s="18">
        <v>0</v>
      </c>
    </row>
    <row r="26" spans="1:20" ht="12.75">
      <c r="A26" s="8">
        <v>921</v>
      </c>
      <c r="B26" s="7" t="s">
        <v>97</v>
      </c>
      <c r="C26" s="9">
        <f>IF(ISNA(VLOOKUP($A26,'part 2'!A23:B168,2,FALSE)),0,VLOOKUP($A26,'part 2'!$A$9:$B$154,2,FALSE))</f>
        <v>141679.98</v>
      </c>
      <c r="D26" s="18">
        <f>IF(ISNA(VLOOKUP($A26,'part 2'!$D$7:$E$128,2,FALSE)),0,VLOOKUP($A26,'part 2'!$D$7:$E$128,2,FALSE))</f>
        <v>0</v>
      </c>
      <c r="E26" s="9">
        <f>IF(ISNA(VLOOKUP($A26,'part 2'!$G$7:$H$151,2,FALSE)),0,VLOOKUP($A26,'part 2'!$G$7:$H$151,2,FALSE))</f>
        <v>5464.93</v>
      </c>
      <c r="F26" s="18">
        <f>IF(ISNA(VLOOKUP($A26,'part 2'!$J$7:$K$33,2,FALSE)),0,VLOOKUP($A26,'part 2'!$J$7:$K$33,2,FALSE))</f>
        <v>5464.93</v>
      </c>
      <c r="G26" s="9">
        <f>IF(ISNA(VLOOKUP($A26,'part 2'!$M$7:$N$153,2,FALSE)),0,VLOOKUP($A26,'part 2'!$M$7:$N$153,2,FALSE))</f>
        <v>532174.59</v>
      </c>
      <c r="H26" s="18">
        <f>IF(ISNA(VLOOKUP($A26,'part 2'!$P$7:$Q$138,2,FALSE)),0,VLOOKUP($A26,'part 2'!$P$7:$Q$138,2,FALSE))</f>
        <v>66062.49</v>
      </c>
      <c r="I26" s="9">
        <f>IF(ISNA(VLOOKUP($A26,'part 2'!$S$7:$T$44,2,FALSE)),0,VLOOKUP($A26,'part 2'!$S$7:$T$44,2,FALSE))</f>
        <v>0</v>
      </c>
      <c r="J26" s="18">
        <f>IF(ISNA(VLOOKUP($A26,'part 2'!$V$7:$W$21,2,FALSE)),0,VLOOKUP($A26,'part 2'!$V$7:$W$21,2,FALSE))</f>
        <v>0</v>
      </c>
      <c r="K26" s="9">
        <f>IF(ISNA(VLOOKUP($A26,'part 2'!$Y$7:$Z$153,2,FALSE)),0,VLOOKUP($A26,'part 2'!$Y$7:$Z$153,2,FALSE))</f>
        <v>115333.12</v>
      </c>
      <c r="L26" s="18">
        <f>IF(ISNA(VLOOKUP($A26,'part 2'!$AB$7:$AC$23,2,FALSE)),0,VLOOKUP($A26,'part 2'!$AB$7:$AC$23,2,FALSE))</f>
        <v>0</v>
      </c>
      <c r="M26" s="9">
        <f>IF(ISNA(VLOOKUP($A26,'part 2'!$AE$7:$AF$10,2,FALSE)),0,VLOOKUP($A26,'part 2'!$AE$7:$AF$10,2,FALSE))</f>
        <v>0</v>
      </c>
      <c r="N26" s="18">
        <v>0</v>
      </c>
      <c r="O26" s="9">
        <f>IF(ISNA(VLOOKUP($A26,'part 2'!$AK$7:$AL$152,2,FALSE)),0,VLOOKUP($A26,'part 2'!$AK$7:$AL$152,2,FALSE))</f>
        <v>525185.25</v>
      </c>
      <c r="P26" s="18">
        <f>IF(ISNA(VLOOKUP($A26,'part 2'!$AN$7:$AO$27,2,FALSE)),0,VLOOKUP($A26,'part 2'!$AN$7:$AO$27,2,FALSE))</f>
        <v>613.3</v>
      </c>
      <c r="Q26" s="18">
        <f>IF(ISNA(VLOOKUP($A26,'part 2'!$AQ$7:$AR$66,2,FALSE)),0,VLOOKUP($A26,'part 2'!$AQ$7:$AR$66,2,FALSE))</f>
        <v>171.64</v>
      </c>
      <c r="R26" s="9">
        <f>IF(ISNA(VLOOKUP($A26,'part 2'!$AT$7:$AU$12,2,FALSE)),0,VLOOKUP($A26,'part 2'!$AT$7:$AU$12,2,FALSE))</f>
        <v>0</v>
      </c>
      <c r="S26" s="9">
        <f>IF(ISNA(VLOOKUP($A26,'part 2'!$AW$7:$AX$34,2,FALSE)),0,VLOOKUP($A26,'part 2'!$AW$7:$AX$34,2,FALSE))</f>
        <v>0</v>
      </c>
      <c r="T26" s="18">
        <v>0</v>
      </c>
    </row>
    <row r="27" spans="1:20" ht="12.75">
      <c r="A27" s="8">
        <v>1000</v>
      </c>
      <c r="B27" s="7" t="s">
        <v>32</v>
      </c>
      <c r="C27" s="9">
        <f>IF(ISNA(VLOOKUP($A27,'part 2'!A24:B169,2,FALSE)),0,VLOOKUP($A27,'part 2'!$A$9:$B$154,2,FALSE))</f>
        <v>339162.78</v>
      </c>
      <c r="D27" s="18">
        <f>IF(ISNA(VLOOKUP($A27,'part 2'!$D$7:$E$128,2,FALSE)),0,VLOOKUP($A27,'part 2'!$D$7:$E$128,2,FALSE))</f>
        <v>5951.69</v>
      </c>
      <c r="E27" s="9">
        <f>IF(ISNA(VLOOKUP($A27,'part 2'!$G$7:$H$151,2,FALSE)),0,VLOOKUP($A27,'part 2'!$G$7:$H$151,2,FALSE))</f>
        <v>17538.41</v>
      </c>
      <c r="F27" s="18">
        <f>IF(ISNA(VLOOKUP($A27,'part 2'!$J$7:$K$33,2,FALSE)),0,VLOOKUP($A27,'part 2'!$J$7:$K$33,2,FALSE))</f>
        <v>1113.03</v>
      </c>
      <c r="G27" s="9">
        <f>IF(ISNA(VLOOKUP($A27,'part 2'!$M$7:$N$153,2,FALSE)),0,VLOOKUP($A27,'part 2'!$M$7:$N$153,2,FALSE))</f>
        <v>796489.69</v>
      </c>
      <c r="H27" s="18">
        <f>IF(ISNA(VLOOKUP($A27,'part 2'!$P$7:$Q$138,2,FALSE)),0,VLOOKUP($A27,'part 2'!$P$7:$Q$138,2,FALSE))</f>
        <v>109101.23</v>
      </c>
      <c r="I27" s="9">
        <f>IF(ISNA(VLOOKUP($A27,'part 2'!$S$7:$T$44,2,FALSE)),0,VLOOKUP($A27,'part 2'!$S$7:$T$44,2,FALSE))</f>
        <v>0</v>
      </c>
      <c r="J27" s="18">
        <f>IF(ISNA(VLOOKUP($A27,'part 2'!$V$7:$W$21,2,FALSE)),0,VLOOKUP($A27,'part 2'!$V$7:$W$21,2,FALSE))</f>
        <v>0</v>
      </c>
      <c r="K27" s="9">
        <f>IF(ISNA(VLOOKUP($A27,'part 2'!$Y$7:$Z$153,2,FALSE)),0,VLOOKUP($A27,'part 2'!$Y$7:$Z$153,2,FALSE))</f>
        <v>84811.18</v>
      </c>
      <c r="L27" s="18">
        <f>IF(ISNA(VLOOKUP($A27,'part 2'!$AB$7:$AC$23,2,FALSE)),0,VLOOKUP($A27,'part 2'!$AB$7:$AC$23,2,FALSE))</f>
        <v>0</v>
      </c>
      <c r="M27" s="9">
        <f>IF(ISNA(VLOOKUP($A27,'part 2'!$AE$7:$AF$10,2,FALSE)),0,VLOOKUP($A27,'part 2'!$AE$7:$AF$10,2,FALSE))</f>
        <v>0</v>
      </c>
      <c r="N27" s="18">
        <v>0</v>
      </c>
      <c r="O27" s="9">
        <f>IF(ISNA(VLOOKUP($A27,'part 2'!$AK$7:$AL$152,2,FALSE)),0,VLOOKUP($A27,'part 2'!$AK$7:$AL$152,2,FALSE))</f>
        <v>1197705.55</v>
      </c>
      <c r="P27" s="18">
        <f>IF(ISNA(VLOOKUP($A27,'part 2'!$AN$7:$AO$27,2,FALSE)),0,VLOOKUP($A27,'part 2'!$AN$7:$AO$27,2,FALSE))</f>
        <v>0</v>
      </c>
      <c r="Q27" s="18">
        <f>IF(ISNA(VLOOKUP($A27,'part 2'!$AQ$7:$AR$66,2,FALSE)),0,VLOOKUP($A27,'part 2'!$AQ$7:$AR$66,2,FALSE))</f>
        <v>20567.48</v>
      </c>
      <c r="R27" s="9">
        <f>IF(ISNA(VLOOKUP($A27,'part 2'!$AT$7:$AU$12,2,FALSE)),0,VLOOKUP($A27,'part 2'!$AT$7:$AU$12,2,FALSE))</f>
        <v>0</v>
      </c>
      <c r="S27" s="9">
        <f>IF(ISNA(VLOOKUP($A27,'part 2'!$AW$7:$AX$34,2,FALSE)),0,VLOOKUP($A27,'part 2'!$AW$7:$AX$34,2,FALSE))</f>
        <v>0</v>
      </c>
      <c r="T27" s="18">
        <v>0</v>
      </c>
    </row>
    <row r="28" spans="1:20" ht="12.75">
      <c r="A28" s="8">
        <v>1100</v>
      </c>
      <c r="B28" s="7" t="s">
        <v>33</v>
      </c>
      <c r="C28" s="9">
        <f>IF(ISNA(VLOOKUP($A28,'part 2'!A25:B170,2,FALSE)),0,VLOOKUP($A28,'part 2'!$A$9:$B$154,2,FALSE))</f>
        <v>393025.88</v>
      </c>
      <c r="D28" s="18">
        <f>IF(ISNA(VLOOKUP($A28,'part 2'!$D$7:$E$128,2,FALSE)),0,VLOOKUP($A28,'part 2'!$D$7:$E$128,2,FALSE))</f>
        <v>33732.57</v>
      </c>
      <c r="E28" s="9">
        <f>IF(ISNA(VLOOKUP($A28,'part 2'!$G$7:$H$151,2,FALSE)),0,VLOOKUP($A28,'part 2'!$G$7:$H$151,2,FALSE))</f>
        <v>9725.33</v>
      </c>
      <c r="F28" s="18">
        <f>IF(ISNA(VLOOKUP($A28,'part 2'!$J$7:$K$33,2,FALSE)),0,VLOOKUP($A28,'part 2'!$J$7:$K$33,2,FALSE))</f>
        <v>0</v>
      </c>
      <c r="G28" s="9">
        <f>IF(ISNA(VLOOKUP($A28,'part 2'!$M$7:$N$153,2,FALSE)),0,VLOOKUP($A28,'part 2'!$M$7:$N$153,2,FALSE))</f>
        <v>1087351.94</v>
      </c>
      <c r="H28" s="18">
        <f>IF(ISNA(VLOOKUP($A28,'part 2'!$P$7:$Q$138,2,FALSE)),0,VLOOKUP($A28,'part 2'!$P$7:$Q$138,2,FALSE))</f>
        <v>232171</v>
      </c>
      <c r="I28" s="9">
        <f>IF(ISNA(VLOOKUP($A28,'part 2'!$S$7:$T$44,2,FALSE)),0,VLOOKUP($A28,'part 2'!$S$7:$T$44,2,FALSE))</f>
        <v>0</v>
      </c>
      <c r="J28" s="18">
        <f>IF(ISNA(VLOOKUP($A28,'part 2'!$V$7:$W$21,2,FALSE)),0,VLOOKUP($A28,'part 2'!$V$7:$W$21,2,FALSE))</f>
        <v>0</v>
      </c>
      <c r="K28" s="9">
        <f>IF(ISNA(VLOOKUP($A28,'part 2'!$Y$7:$Z$153,2,FALSE)),0,VLOOKUP($A28,'part 2'!$Y$7:$Z$153,2,FALSE))</f>
        <v>83963.95</v>
      </c>
      <c r="L28" s="18">
        <f>IF(ISNA(VLOOKUP($A28,'part 2'!$AB$7:$AC$23,2,FALSE)),0,VLOOKUP($A28,'part 2'!$AB$7:$AC$23,2,FALSE))</f>
        <v>0</v>
      </c>
      <c r="M28" s="9">
        <f>IF(ISNA(VLOOKUP($A28,'part 2'!$AE$7:$AF$10,2,FALSE)),0,VLOOKUP($A28,'part 2'!$AE$7:$AF$10,2,FALSE))</f>
        <v>0</v>
      </c>
      <c r="N28" s="18">
        <v>0</v>
      </c>
      <c r="O28" s="9">
        <f>IF(ISNA(VLOOKUP($A28,'part 2'!$AK$7:$AL$152,2,FALSE)),0,VLOOKUP($A28,'part 2'!$AK$7:$AL$152,2,FALSE))</f>
        <v>819817.24</v>
      </c>
      <c r="P28" s="18">
        <f>IF(ISNA(VLOOKUP($A28,'part 2'!$AN$7:$AO$27,2,FALSE)),0,VLOOKUP($A28,'part 2'!$AN$7:$AO$27,2,FALSE))</f>
        <v>0</v>
      </c>
      <c r="Q28" s="18">
        <f>IF(ISNA(VLOOKUP($A28,'part 2'!$AQ$7:$AR$66,2,FALSE)),0,VLOOKUP($A28,'part 2'!$AQ$7:$AR$66,2,FALSE))</f>
        <v>0</v>
      </c>
      <c r="R28" s="9">
        <f>IF(ISNA(VLOOKUP($A28,'part 2'!$AT$7:$AU$12,2,FALSE)),0,VLOOKUP($A28,'part 2'!$AT$7:$AU$12,2,FALSE))</f>
        <v>0</v>
      </c>
      <c r="S28" s="9">
        <f>IF(ISNA(VLOOKUP($A28,'part 2'!$AW$7:$AX$34,2,FALSE)),0,VLOOKUP($A28,'part 2'!$AW$7:$AX$34,2,FALSE))</f>
        <v>0</v>
      </c>
      <c r="T28" s="18">
        <v>0</v>
      </c>
    </row>
    <row r="29" spans="1:20" ht="12.75">
      <c r="A29" s="8">
        <v>1211</v>
      </c>
      <c r="B29" s="7" t="s">
        <v>98</v>
      </c>
      <c r="C29" s="9">
        <f>IF(ISNA(VLOOKUP($A29,'part 2'!A26:B171,2,FALSE)),0,VLOOKUP($A29,'part 2'!$A$9:$B$154,2,FALSE))</f>
        <v>205531.94</v>
      </c>
      <c r="D29" s="18">
        <f>IF(ISNA(VLOOKUP($A29,'part 2'!$D$7:$E$128,2,FALSE)),0,VLOOKUP($A29,'part 2'!$D$7:$E$128,2,FALSE))</f>
        <v>10983.72</v>
      </c>
      <c r="E29" s="9">
        <f>IF(ISNA(VLOOKUP($A29,'part 2'!$G$7:$H$151,2,FALSE)),0,VLOOKUP($A29,'part 2'!$G$7:$H$151,2,FALSE))</f>
        <v>10085.61</v>
      </c>
      <c r="F29" s="18">
        <f>IF(ISNA(VLOOKUP($A29,'part 2'!$J$7:$K$33,2,FALSE)),0,VLOOKUP($A29,'part 2'!$J$7:$K$33,2,FALSE))</f>
        <v>467.94</v>
      </c>
      <c r="G29" s="9">
        <f>IF(ISNA(VLOOKUP($A29,'part 2'!$M$7:$N$153,2,FALSE)),0,VLOOKUP($A29,'part 2'!$M$7:$N$153,2,FALSE))</f>
        <v>150655.24</v>
      </c>
      <c r="H29" s="18">
        <f>IF(ISNA(VLOOKUP($A29,'part 2'!$P$7:$Q$138,2,FALSE)),0,VLOOKUP($A29,'part 2'!$P$7:$Q$138,2,FALSE))</f>
        <v>0</v>
      </c>
      <c r="I29" s="9">
        <f>IF(ISNA(VLOOKUP($A29,'part 2'!$S$7:$T$44,2,FALSE)),0,VLOOKUP($A29,'part 2'!$S$7:$T$44,2,FALSE))</f>
        <v>0</v>
      </c>
      <c r="J29" s="18">
        <f>IF(ISNA(VLOOKUP($A29,'part 2'!$V$7:$W$21,2,FALSE)),0,VLOOKUP($A29,'part 2'!$V$7:$W$21,2,FALSE))</f>
        <v>0</v>
      </c>
      <c r="K29" s="9">
        <f>IF(ISNA(VLOOKUP($A29,'part 2'!$Y$7:$Z$153,2,FALSE)),0,VLOOKUP($A29,'part 2'!$Y$7:$Z$153,2,FALSE))</f>
        <v>42603.36</v>
      </c>
      <c r="L29" s="18">
        <f>IF(ISNA(VLOOKUP($A29,'part 2'!$AB$7:$AC$23,2,FALSE)),0,VLOOKUP($A29,'part 2'!$AB$7:$AC$23,2,FALSE))</f>
        <v>0</v>
      </c>
      <c r="M29" s="9">
        <f>IF(ISNA(VLOOKUP($A29,'part 2'!$AE$7:$AF$10,2,FALSE)),0,VLOOKUP($A29,'part 2'!$AE$7:$AF$10,2,FALSE))</f>
        <v>0</v>
      </c>
      <c r="N29" s="18">
        <v>0</v>
      </c>
      <c r="O29" s="9">
        <f>IF(ISNA(VLOOKUP($A29,'part 2'!$AK$7:$AL$152,2,FALSE)),0,VLOOKUP($A29,'part 2'!$AK$7:$AL$152,2,FALSE))</f>
        <v>706807.46</v>
      </c>
      <c r="P29" s="18">
        <f>IF(ISNA(VLOOKUP($A29,'part 2'!$AN$7:$AO$27,2,FALSE)),0,VLOOKUP($A29,'part 2'!$AN$7:$AO$27,2,FALSE))</f>
        <v>0</v>
      </c>
      <c r="Q29" s="18">
        <f>IF(ISNA(VLOOKUP($A29,'part 2'!$AQ$7:$AR$66,2,FALSE)),0,VLOOKUP($A29,'part 2'!$AQ$7:$AR$66,2,FALSE))</f>
        <v>0</v>
      </c>
      <c r="R29" s="9">
        <f>IF(ISNA(VLOOKUP($A29,'part 2'!$AT$7:$AU$12,2,FALSE)),0,VLOOKUP($A29,'part 2'!$AT$7:$AU$12,2,FALSE))</f>
        <v>0</v>
      </c>
      <c r="S29" s="9">
        <f>IF(ISNA(VLOOKUP($A29,'part 2'!$AW$7:$AX$34,2,FALSE)),0,VLOOKUP($A29,'part 2'!$AW$7:$AX$34,2,FALSE))</f>
        <v>0</v>
      </c>
      <c r="T29" s="18">
        <v>0</v>
      </c>
    </row>
    <row r="30" spans="1:20" ht="12.75">
      <c r="A30" s="8">
        <v>1212</v>
      </c>
      <c r="B30" s="7" t="s">
        <v>34</v>
      </c>
      <c r="C30" s="9">
        <f>IF(ISNA(VLOOKUP($A30,'part 2'!A27:B172,2,FALSE)),0,VLOOKUP($A30,'part 2'!$A$9:$B$154,2,FALSE))</f>
        <v>449682.85</v>
      </c>
      <c r="D30" s="18">
        <f>IF(ISNA(VLOOKUP($A30,'part 2'!$D$7:$E$128,2,FALSE)),0,VLOOKUP($A30,'part 2'!$D$7:$E$128,2,FALSE))</f>
        <v>177.87</v>
      </c>
      <c r="E30" s="9">
        <f>IF(ISNA(VLOOKUP($A30,'part 2'!$G$7:$H$151,2,FALSE)),0,VLOOKUP($A30,'part 2'!$G$7:$H$151,2,FALSE))</f>
        <v>48345.01</v>
      </c>
      <c r="F30" s="18">
        <f>IF(ISNA(VLOOKUP($A30,'part 2'!$J$7:$K$33,2,FALSE)),0,VLOOKUP($A30,'part 2'!$J$7:$K$33,2,FALSE))</f>
        <v>3177</v>
      </c>
      <c r="G30" s="9">
        <f>IF(ISNA(VLOOKUP($A30,'part 2'!$M$7:$N$153,2,FALSE)),0,VLOOKUP($A30,'part 2'!$M$7:$N$153,2,FALSE))</f>
        <v>890909.26</v>
      </c>
      <c r="H30" s="18">
        <f>IF(ISNA(VLOOKUP($A30,'part 2'!$P$7:$Q$138,2,FALSE)),0,VLOOKUP($A30,'part 2'!$P$7:$Q$138,2,FALSE))</f>
        <v>13284</v>
      </c>
      <c r="I30" s="9">
        <f>IF(ISNA(VLOOKUP($A30,'part 2'!$S$7:$T$44,2,FALSE)),0,VLOOKUP($A30,'part 2'!$S$7:$T$44,2,FALSE))</f>
        <v>0</v>
      </c>
      <c r="J30" s="18">
        <f>IF(ISNA(VLOOKUP($A30,'part 2'!$V$7:$W$21,2,FALSE)),0,VLOOKUP($A30,'part 2'!$V$7:$W$21,2,FALSE))</f>
        <v>0</v>
      </c>
      <c r="K30" s="9">
        <f>IF(ISNA(VLOOKUP($A30,'part 2'!$Y$7:$Z$153,2,FALSE)),0,VLOOKUP($A30,'part 2'!$Y$7:$Z$153,2,FALSE))</f>
        <v>154575.86</v>
      </c>
      <c r="L30" s="18">
        <f>IF(ISNA(VLOOKUP($A30,'part 2'!$AB$7:$AC$23,2,FALSE)),0,VLOOKUP($A30,'part 2'!$AB$7:$AC$23,2,FALSE))</f>
        <v>0</v>
      </c>
      <c r="M30" s="9">
        <f>IF(ISNA(VLOOKUP($A30,'part 2'!$AE$7:$AF$10,2,FALSE)),0,VLOOKUP($A30,'part 2'!$AE$7:$AF$10,2,FALSE))</f>
        <v>0</v>
      </c>
      <c r="N30" s="18">
        <v>0</v>
      </c>
      <c r="O30" s="9">
        <f>IF(ISNA(VLOOKUP($A30,'part 2'!$AK$7:$AL$152,2,FALSE)),0,VLOOKUP($A30,'part 2'!$AK$7:$AL$152,2,FALSE))</f>
        <v>1027203.55</v>
      </c>
      <c r="P30" s="18">
        <f>IF(ISNA(VLOOKUP($A30,'part 2'!$AN$7:$AO$27,2,FALSE)),0,VLOOKUP($A30,'part 2'!$AN$7:$AO$27,2,FALSE))</f>
        <v>0</v>
      </c>
      <c r="Q30" s="18">
        <f>IF(ISNA(VLOOKUP($A30,'part 2'!$AQ$7:$AR$66,2,FALSE)),0,VLOOKUP($A30,'part 2'!$AQ$7:$AR$66,2,FALSE))</f>
        <v>7792</v>
      </c>
      <c r="R30" s="9">
        <f>IF(ISNA(VLOOKUP($A30,'part 2'!$AT$7:$AU$12,2,FALSE)),0,VLOOKUP($A30,'part 2'!$AT$7:$AU$12,2,FALSE))</f>
        <v>0</v>
      </c>
      <c r="S30" s="9">
        <f>IF(ISNA(VLOOKUP($A30,'part 2'!$AW$7:$AX$34,2,FALSE)),0,VLOOKUP($A30,'part 2'!$AW$7:$AX$34,2,FALSE))</f>
        <v>0</v>
      </c>
      <c r="T30" s="18">
        <v>0</v>
      </c>
    </row>
    <row r="31" spans="1:20" ht="12.75">
      <c r="A31" s="8">
        <v>1300</v>
      </c>
      <c r="B31" s="7" t="s">
        <v>35</v>
      </c>
      <c r="C31" s="9">
        <f>IF(ISNA(VLOOKUP($A31,'part 2'!A28:B173,2,FALSE)),0,VLOOKUP($A31,'part 2'!$A$9:$B$154,2,FALSE))</f>
        <v>82545.15</v>
      </c>
      <c r="D31" s="18">
        <f>IF(ISNA(VLOOKUP($A31,'part 2'!$D$7:$E$128,2,FALSE)),0,VLOOKUP($A31,'part 2'!$D$7:$E$128,2,FALSE))</f>
        <v>298</v>
      </c>
      <c r="E31" s="9">
        <f>IF(ISNA(VLOOKUP($A31,'part 2'!$G$7:$H$151,2,FALSE)),0,VLOOKUP($A31,'part 2'!$G$7:$H$151,2,FALSE))</f>
        <v>20887.77</v>
      </c>
      <c r="F31" s="18">
        <f>IF(ISNA(VLOOKUP($A31,'part 2'!$J$7:$K$33,2,FALSE)),0,VLOOKUP($A31,'part 2'!$J$7:$K$33,2,FALSE))</f>
        <v>12</v>
      </c>
      <c r="G31" s="9">
        <f>IF(ISNA(VLOOKUP($A31,'part 2'!$M$7:$N$153,2,FALSE)),0,VLOOKUP($A31,'part 2'!$M$7:$N$153,2,FALSE))</f>
        <v>196521.93</v>
      </c>
      <c r="H31" s="18">
        <f>IF(ISNA(VLOOKUP($A31,'part 2'!$P$7:$Q$138,2,FALSE)),0,VLOOKUP($A31,'part 2'!$P$7:$Q$138,2,FALSE))</f>
        <v>5142.53</v>
      </c>
      <c r="I31" s="9">
        <f>IF(ISNA(VLOOKUP($A31,'part 2'!$S$7:$T$44,2,FALSE)),0,VLOOKUP($A31,'part 2'!$S$7:$T$44,2,FALSE))</f>
        <v>0</v>
      </c>
      <c r="J31" s="18">
        <f>IF(ISNA(VLOOKUP($A31,'part 2'!$V$7:$W$21,2,FALSE)),0,VLOOKUP($A31,'part 2'!$V$7:$W$21,2,FALSE))</f>
        <v>0</v>
      </c>
      <c r="K31" s="9">
        <f>IF(ISNA(VLOOKUP($A31,'part 2'!$Y$7:$Z$153,2,FALSE)),0,VLOOKUP($A31,'part 2'!$Y$7:$Z$153,2,FALSE))</f>
        <v>35863.52</v>
      </c>
      <c r="L31" s="18">
        <f>IF(ISNA(VLOOKUP($A31,'part 2'!$AB$7:$AC$23,2,FALSE)),0,VLOOKUP($A31,'part 2'!$AB$7:$AC$23,2,FALSE))</f>
        <v>0</v>
      </c>
      <c r="M31" s="9">
        <f>IF(ISNA(VLOOKUP($A31,'part 2'!$AE$7:$AF$10,2,FALSE)),0,VLOOKUP($A31,'part 2'!$AE$7:$AF$10,2,FALSE))</f>
        <v>0</v>
      </c>
      <c r="N31" s="18">
        <v>0</v>
      </c>
      <c r="O31" s="9">
        <f>IF(ISNA(VLOOKUP($A31,'part 2'!$AK$7:$AL$152,2,FALSE)),0,VLOOKUP($A31,'part 2'!$AK$7:$AL$152,2,FALSE))</f>
        <v>92714.1</v>
      </c>
      <c r="P31" s="18">
        <f>IF(ISNA(VLOOKUP($A31,'part 2'!$AN$7:$AO$27,2,FALSE)),0,VLOOKUP($A31,'part 2'!$AN$7:$AO$27,2,FALSE))</f>
        <v>0</v>
      </c>
      <c r="Q31" s="18">
        <f>IF(ISNA(VLOOKUP($A31,'part 2'!$AQ$7:$AR$66,2,FALSE)),0,VLOOKUP($A31,'part 2'!$AQ$7:$AR$66,2,FALSE))</f>
        <v>0</v>
      </c>
      <c r="R31" s="9">
        <f>IF(ISNA(VLOOKUP($A31,'part 2'!$AT$7:$AU$12,2,FALSE)),0,VLOOKUP($A31,'part 2'!$AT$7:$AU$12,2,FALSE))</f>
        <v>0</v>
      </c>
      <c r="S31" s="9">
        <f>IF(ISNA(VLOOKUP($A31,'part 2'!$AW$7:$AX$34,2,FALSE)),0,VLOOKUP($A31,'part 2'!$AW$7:$AX$34,2,FALSE))</f>
        <v>2450</v>
      </c>
      <c r="T31" s="18">
        <v>0</v>
      </c>
    </row>
    <row r="32" spans="1:20" ht="12.75">
      <c r="A32" s="8">
        <v>1320</v>
      </c>
      <c r="B32" s="7" t="s">
        <v>99</v>
      </c>
      <c r="C32" s="9">
        <f>IF(ISNA(VLOOKUP($A32,'part 2'!A29:B174,2,FALSE)),0,VLOOKUP($A32,'part 2'!$A$9:$B$154,2,FALSE))</f>
        <v>698724.25</v>
      </c>
      <c r="D32" s="18">
        <f>IF(ISNA(VLOOKUP($A32,'part 2'!$D$7:$E$128,2,FALSE)),0,VLOOKUP($A32,'part 2'!$D$7:$E$128,2,FALSE))</f>
        <v>18258.45</v>
      </c>
      <c r="E32" s="9">
        <f>IF(ISNA(VLOOKUP($A32,'part 2'!$G$7:$H$151,2,FALSE)),0,VLOOKUP($A32,'part 2'!$G$7:$H$151,2,FALSE))</f>
        <v>32514.83</v>
      </c>
      <c r="F32" s="18">
        <f>IF(ISNA(VLOOKUP($A32,'part 2'!$J$7:$K$33,2,FALSE)),0,VLOOKUP($A32,'part 2'!$J$7:$K$33,2,FALSE))</f>
        <v>0</v>
      </c>
      <c r="G32" s="9">
        <f>IF(ISNA(VLOOKUP($A32,'part 2'!$M$7:$N$153,2,FALSE)),0,VLOOKUP($A32,'part 2'!$M$7:$N$153,2,FALSE))</f>
        <v>1385649.86</v>
      </c>
      <c r="H32" s="18">
        <f>IF(ISNA(VLOOKUP($A32,'part 2'!$P$7:$Q$138,2,FALSE)),0,VLOOKUP($A32,'part 2'!$P$7:$Q$138,2,FALSE))</f>
        <v>109430.15</v>
      </c>
      <c r="I32" s="9">
        <f>IF(ISNA(VLOOKUP($A32,'part 2'!$S$7:$T$44,2,FALSE)),0,VLOOKUP($A32,'part 2'!$S$7:$T$44,2,FALSE))</f>
        <v>0</v>
      </c>
      <c r="J32" s="18">
        <f>IF(ISNA(VLOOKUP($A32,'part 2'!$V$7:$W$21,2,FALSE)),0,VLOOKUP($A32,'part 2'!$V$7:$W$21,2,FALSE))</f>
        <v>0</v>
      </c>
      <c r="K32" s="9">
        <f>IF(ISNA(VLOOKUP($A32,'part 2'!$Y$7:$Z$153,2,FALSE)),0,VLOOKUP($A32,'part 2'!$Y$7:$Z$153,2,FALSE))</f>
        <v>218970.47</v>
      </c>
      <c r="L32" s="18">
        <f>IF(ISNA(VLOOKUP($A32,'part 2'!$AB$7:$AC$23,2,FALSE)),0,VLOOKUP($A32,'part 2'!$AB$7:$AC$23,2,FALSE))</f>
        <v>0</v>
      </c>
      <c r="M32" s="9">
        <f>IF(ISNA(VLOOKUP($A32,'part 2'!$AE$7:$AF$10,2,FALSE)),0,VLOOKUP($A32,'part 2'!$AE$7:$AF$10,2,FALSE))</f>
        <v>0</v>
      </c>
      <c r="N32" s="18">
        <v>0</v>
      </c>
      <c r="O32" s="9">
        <f>IF(ISNA(VLOOKUP($A32,'part 2'!$AK$7:$AL$152,2,FALSE)),0,VLOOKUP($A32,'part 2'!$AK$7:$AL$152,2,FALSE))</f>
        <v>1654290.51</v>
      </c>
      <c r="P32" s="18">
        <f>IF(ISNA(VLOOKUP($A32,'part 2'!$AN$7:$AO$27,2,FALSE)),0,VLOOKUP($A32,'part 2'!$AN$7:$AO$27,2,FALSE))</f>
        <v>0</v>
      </c>
      <c r="Q32" s="18">
        <f>IF(ISNA(VLOOKUP($A32,'part 2'!$AQ$7:$AR$66,2,FALSE)),0,VLOOKUP($A32,'part 2'!$AQ$7:$AR$66,2,FALSE))</f>
        <v>0</v>
      </c>
      <c r="R32" s="9">
        <f>IF(ISNA(VLOOKUP($A32,'part 2'!$AT$7:$AU$12,2,FALSE)),0,VLOOKUP($A32,'part 2'!$AT$7:$AU$12,2,FALSE))</f>
        <v>0</v>
      </c>
      <c r="S32" s="9">
        <f>IF(ISNA(VLOOKUP($A32,'part 2'!$AW$7:$AX$34,2,FALSE)),0,VLOOKUP($A32,'part 2'!$AW$7:$AX$34,2,FALSE))</f>
        <v>0</v>
      </c>
      <c r="T32" s="18">
        <v>0</v>
      </c>
    </row>
    <row r="33" spans="1:20" ht="12.75">
      <c r="A33" s="8">
        <v>1400</v>
      </c>
      <c r="B33" s="7" t="s">
        <v>36</v>
      </c>
      <c r="C33" s="9">
        <f>IF(ISNA(VLOOKUP($A33,'part 2'!A30:B175,2,FALSE)),0,VLOOKUP($A33,'part 2'!$A$9:$B$154,2,FALSE))</f>
        <v>553060.18</v>
      </c>
      <c r="D33" s="18">
        <f>IF(ISNA(VLOOKUP($A33,'part 2'!$D$7:$E$128,2,FALSE)),0,VLOOKUP($A33,'part 2'!$D$7:$E$128,2,FALSE))</f>
        <v>0</v>
      </c>
      <c r="E33" s="9">
        <f>IF(ISNA(VLOOKUP($A33,'part 2'!$G$7:$H$151,2,FALSE)),0,VLOOKUP($A33,'part 2'!$G$7:$H$151,2,FALSE))</f>
        <v>49828.43</v>
      </c>
      <c r="F33" s="18">
        <f>IF(ISNA(VLOOKUP($A33,'part 2'!$J$7:$K$33,2,FALSE)),0,VLOOKUP($A33,'part 2'!$J$7:$K$33,2,FALSE))</f>
        <v>0</v>
      </c>
      <c r="G33" s="9">
        <f>IF(ISNA(VLOOKUP($A33,'part 2'!$M$7:$N$153,2,FALSE)),0,VLOOKUP($A33,'part 2'!$M$7:$N$153,2,FALSE))</f>
        <v>1488953.58</v>
      </c>
      <c r="H33" s="18">
        <f>IF(ISNA(VLOOKUP($A33,'part 2'!$P$7:$Q$138,2,FALSE)),0,VLOOKUP($A33,'part 2'!$P$7:$Q$138,2,FALSE))</f>
        <v>48865.22</v>
      </c>
      <c r="I33" s="9">
        <f>IF(ISNA(VLOOKUP($A33,'part 2'!$S$7:$T$44,2,FALSE)),0,VLOOKUP($A33,'part 2'!$S$7:$T$44,2,FALSE))</f>
        <v>0</v>
      </c>
      <c r="J33" s="18">
        <f>IF(ISNA(VLOOKUP($A33,'part 2'!$V$7:$W$21,2,FALSE)),0,VLOOKUP($A33,'part 2'!$V$7:$W$21,2,FALSE))</f>
        <v>0</v>
      </c>
      <c r="K33" s="9">
        <f>IF(ISNA(VLOOKUP($A33,'part 2'!$Y$7:$Z$153,2,FALSE)),0,VLOOKUP($A33,'part 2'!$Y$7:$Z$153,2,FALSE))</f>
        <v>279713.8</v>
      </c>
      <c r="L33" s="18">
        <f>IF(ISNA(VLOOKUP($A33,'part 2'!$AB$7:$AC$23,2,FALSE)),0,VLOOKUP($A33,'part 2'!$AB$7:$AC$23,2,FALSE))</f>
        <v>0</v>
      </c>
      <c r="M33" s="9">
        <f>IF(ISNA(VLOOKUP($A33,'part 2'!$AE$7:$AF$10,2,FALSE)),0,VLOOKUP($A33,'part 2'!$AE$7:$AF$10,2,FALSE))</f>
        <v>0</v>
      </c>
      <c r="N33" s="18">
        <v>0</v>
      </c>
      <c r="O33" s="9">
        <f>IF(ISNA(VLOOKUP($A33,'part 2'!$AK$7:$AL$152,2,FALSE)),0,VLOOKUP($A33,'part 2'!$AK$7:$AL$152,2,FALSE))</f>
        <v>1676559.48</v>
      </c>
      <c r="P33" s="18">
        <f>IF(ISNA(VLOOKUP($A33,'part 2'!$AN$7:$AO$27,2,FALSE)),0,VLOOKUP($A33,'part 2'!$AN$7:$AO$27,2,FALSE))</f>
        <v>0</v>
      </c>
      <c r="Q33" s="18">
        <f>IF(ISNA(VLOOKUP($A33,'part 2'!$AQ$7:$AR$66,2,FALSE)),0,VLOOKUP($A33,'part 2'!$AQ$7:$AR$66,2,FALSE))</f>
        <v>0</v>
      </c>
      <c r="R33" s="9">
        <f>IF(ISNA(VLOOKUP($A33,'part 2'!$AT$7:$AU$12,2,FALSE)),0,VLOOKUP($A33,'part 2'!$AT$7:$AU$12,2,FALSE))</f>
        <v>0</v>
      </c>
      <c r="S33" s="9">
        <f>IF(ISNA(VLOOKUP($A33,'part 2'!$AW$7:$AX$34,2,FALSE)),0,VLOOKUP($A33,'part 2'!$AW$7:$AX$34,2,FALSE))</f>
        <v>0</v>
      </c>
      <c r="T33" s="18">
        <v>0</v>
      </c>
    </row>
    <row r="34" spans="1:20" ht="12.75">
      <c r="A34" s="8">
        <v>1402</v>
      </c>
      <c r="B34" s="7" t="s">
        <v>100</v>
      </c>
      <c r="C34" s="9">
        <f>IF(ISNA(VLOOKUP($A34,'part 2'!A31:B176,2,FALSE)),0,VLOOKUP($A34,'part 2'!$A$9:$B$154,2,FALSE))</f>
        <v>71506.96</v>
      </c>
      <c r="D34" s="18">
        <f>IF(ISNA(VLOOKUP($A34,'part 2'!$D$7:$E$128,2,FALSE)),0,VLOOKUP($A34,'part 2'!$D$7:$E$128,2,FALSE))</f>
        <v>2344.99</v>
      </c>
      <c r="E34" s="9">
        <f>IF(ISNA(VLOOKUP($A34,'part 2'!$G$7:$H$151,2,FALSE)),0,VLOOKUP($A34,'part 2'!$G$7:$H$151,2,FALSE))</f>
        <v>0</v>
      </c>
      <c r="F34" s="18">
        <f>IF(ISNA(VLOOKUP($A34,'part 2'!$J$7:$K$33,2,FALSE)),0,VLOOKUP($A34,'part 2'!$J$7:$K$33,2,FALSE))</f>
        <v>0</v>
      </c>
      <c r="G34" s="9">
        <f>IF(ISNA(VLOOKUP($A34,'part 2'!$M$7:$N$153,2,FALSE)),0,VLOOKUP($A34,'part 2'!$M$7:$N$153,2,FALSE))</f>
        <v>0</v>
      </c>
      <c r="H34" s="18">
        <f>IF(ISNA(VLOOKUP($A34,'part 2'!$P$7:$Q$138,2,FALSE)),0,VLOOKUP($A34,'part 2'!$P$7:$Q$138,2,FALSE))</f>
        <v>0</v>
      </c>
      <c r="I34" s="9">
        <f>IF(ISNA(VLOOKUP($A34,'part 2'!$S$7:$T$44,2,FALSE)),0,VLOOKUP($A34,'part 2'!$S$7:$T$44,2,FALSE))</f>
        <v>0</v>
      </c>
      <c r="J34" s="18">
        <f>IF(ISNA(VLOOKUP($A34,'part 2'!$V$7:$W$21,2,FALSE)),0,VLOOKUP($A34,'part 2'!$V$7:$W$21,2,FALSE))</f>
        <v>0</v>
      </c>
      <c r="K34" s="9">
        <f>IF(ISNA(VLOOKUP($A34,'part 2'!$Y$7:$Z$153,2,FALSE)),0,VLOOKUP($A34,'part 2'!$Y$7:$Z$153,2,FALSE))</f>
        <v>0</v>
      </c>
      <c r="L34" s="18">
        <f>IF(ISNA(VLOOKUP($A34,'part 2'!$AB$7:$AC$23,2,FALSE)),0,VLOOKUP($A34,'part 2'!$AB$7:$AC$23,2,FALSE))</f>
        <v>0</v>
      </c>
      <c r="M34" s="9">
        <f>IF(ISNA(VLOOKUP($A34,'part 2'!$AE$7:$AF$10,2,FALSE)),0,VLOOKUP($A34,'part 2'!$AE$7:$AF$10,2,FALSE))</f>
        <v>0</v>
      </c>
      <c r="N34" s="18">
        <v>0</v>
      </c>
      <c r="O34" s="9">
        <f>IF(ISNA(VLOOKUP($A34,'part 2'!$AK$7:$AL$152,2,FALSE)),0,VLOOKUP($A34,'part 2'!$AK$7:$AL$152,2,FALSE))</f>
        <v>0</v>
      </c>
      <c r="P34" s="18">
        <f>IF(ISNA(VLOOKUP($A34,'part 2'!$AN$7:$AO$27,2,FALSE)),0,VLOOKUP($A34,'part 2'!$AN$7:$AO$27,2,FALSE))</f>
        <v>0</v>
      </c>
      <c r="Q34" s="18">
        <f>IF(ISNA(VLOOKUP($A34,'part 2'!$AQ$7:$AR$66,2,FALSE)),0,VLOOKUP($A34,'part 2'!$AQ$7:$AR$66,2,FALSE))</f>
        <v>56818.2</v>
      </c>
      <c r="R34" s="9">
        <f>IF(ISNA(VLOOKUP($A34,'part 2'!$AT$7:$AU$12,2,FALSE)),0,VLOOKUP($A34,'part 2'!$AT$7:$AU$12,2,FALSE))</f>
        <v>0</v>
      </c>
      <c r="S34" s="9">
        <f>IF(ISNA(VLOOKUP($A34,'part 2'!$AW$7:$AX$34,2,FALSE)),0,VLOOKUP($A34,'part 2'!$AW$7:$AX$34,2,FALSE))</f>
        <v>0</v>
      </c>
      <c r="T34" s="18">
        <v>0</v>
      </c>
    </row>
    <row r="35" spans="1:20" ht="12.75">
      <c r="A35" s="8">
        <v>1420</v>
      </c>
      <c r="B35" s="7" t="s">
        <v>101</v>
      </c>
      <c r="C35" s="9">
        <f>IF(ISNA(VLOOKUP($A35,'part 2'!A32:B177,2,FALSE)),0,VLOOKUP($A35,'part 2'!$A$9:$B$154,2,FALSE))</f>
        <v>774697.53</v>
      </c>
      <c r="D35" s="18">
        <f>IF(ISNA(VLOOKUP($A35,'part 2'!$D$7:$E$128,2,FALSE)),0,VLOOKUP($A35,'part 2'!$D$7:$E$128,2,FALSE))</f>
        <v>22360.18</v>
      </c>
      <c r="E35" s="9">
        <f>IF(ISNA(VLOOKUP($A35,'part 2'!$G$7:$H$151,2,FALSE)),0,VLOOKUP($A35,'part 2'!$G$7:$H$151,2,FALSE))</f>
        <v>28178.1</v>
      </c>
      <c r="F35" s="18">
        <f>IF(ISNA(VLOOKUP($A35,'part 2'!$J$7:$K$33,2,FALSE)),0,VLOOKUP($A35,'part 2'!$J$7:$K$33,2,FALSE))</f>
        <v>0</v>
      </c>
      <c r="G35" s="9">
        <f>IF(ISNA(VLOOKUP($A35,'part 2'!$M$7:$N$153,2,FALSE)),0,VLOOKUP($A35,'part 2'!$M$7:$N$153,2,FALSE))</f>
        <v>2723187.85</v>
      </c>
      <c r="H35" s="18">
        <f>IF(ISNA(VLOOKUP($A35,'part 2'!$P$7:$Q$138,2,FALSE)),0,VLOOKUP($A35,'part 2'!$P$7:$Q$138,2,FALSE))</f>
        <v>104986.09</v>
      </c>
      <c r="I35" s="9">
        <f>IF(ISNA(VLOOKUP($A35,'part 2'!$S$7:$T$44,2,FALSE)),0,VLOOKUP($A35,'part 2'!$S$7:$T$44,2,FALSE))</f>
        <v>0</v>
      </c>
      <c r="J35" s="18">
        <f>IF(ISNA(VLOOKUP($A35,'part 2'!$V$7:$W$21,2,FALSE)),0,VLOOKUP($A35,'part 2'!$V$7:$W$21,2,FALSE))</f>
        <v>0</v>
      </c>
      <c r="K35" s="9">
        <f>IF(ISNA(VLOOKUP($A35,'part 2'!$Y$7:$Z$153,2,FALSE)),0,VLOOKUP($A35,'part 2'!$Y$7:$Z$153,2,FALSE))</f>
        <v>294677.3</v>
      </c>
      <c r="L35" s="18">
        <f>IF(ISNA(VLOOKUP($A35,'part 2'!$AB$7:$AC$23,2,FALSE)),0,VLOOKUP($A35,'part 2'!$AB$7:$AC$23,2,FALSE))</f>
        <v>0</v>
      </c>
      <c r="M35" s="9">
        <f>IF(ISNA(VLOOKUP($A35,'part 2'!$AE$7:$AF$10,2,FALSE)),0,VLOOKUP($A35,'part 2'!$AE$7:$AF$10,2,FALSE))</f>
        <v>0</v>
      </c>
      <c r="N35" s="18">
        <v>0</v>
      </c>
      <c r="O35" s="9">
        <f>IF(ISNA(VLOOKUP($A35,'part 2'!$AK$7:$AL$152,2,FALSE)),0,VLOOKUP($A35,'part 2'!$AK$7:$AL$152,2,FALSE))</f>
        <v>1656562.07</v>
      </c>
      <c r="P35" s="18">
        <f>IF(ISNA(VLOOKUP($A35,'part 2'!$AN$7:$AO$27,2,FALSE)),0,VLOOKUP($A35,'part 2'!$AN$7:$AO$27,2,FALSE))</f>
        <v>0</v>
      </c>
      <c r="Q35" s="18">
        <f>IF(ISNA(VLOOKUP($A35,'part 2'!$AQ$7:$AR$66,2,FALSE)),0,VLOOKUP($A35,'part 2'!$AQ$7:$AR$66,2,FALSE))</f>
        <v>0</v>
      </c>
      <c r="R35" s="9">
        <f>IF(ISNA(VLOOKUP($A35,'part 2'!$AT$7:$AU$12,2,FALSE)),0,VLOOKUP($A35,'part 2'!$AT$7:$AU$12,2,FALSE))</f>
        <v>0</v>
      </c>
      <c r="S35" s="9">
        <f>IF(ISNA(VLOOKUP($A35,'part 2'!$AW$7:$AX$34,2,FALSE)),0,VLOOKUP($A35,'part 2'!$AW$7:$AX$34,2,FALSE))</f>
        <v>0</v>
      </c>
      <c r="T35" s="18">
        <v>0</v>
      </c>
    </row>
    <row r="36" spans="1:20" ht="12.75">
      <c r="A36" s="8">
        <v>1500</v>
      </c>
      <c r="B36" s="7" t="s">
        <v>37</v>
      </c>
      <c r="C36" s="9">
        <f>IF(ISNA(VLOOKUP($A36,'part 2'!A33:B178,2,FALSE)),0,VLOOKUP($A36,'part 2'!$A$9:$B$154,2,FALSE))</f>
        <v>1024343.92</v>
      </c>
      <c r="D36" s="18">
        <f>IF(ISNA(VLOOKUP($A36,'part 2'!$D$7:$E$128,2,FALSE)),0,VLOOKUP($A36,'part 2'!$D$7:$E$128,2,FALSE))</f>
        <v>269598.12</v>
      </c>
      <c r="E36" s="9">
        <f>IF(ISNA(VLOOKUP($A36,'part 2'!$G$7:$H$151,2,FALSE)),0,VLOOKUP($A36,'part 2'!$G$7:$H$151,2,FALSE))</f>
        <v>14567.35</v>
      </c>
      <c r="F36" s="18">
        <f>IF(ISNA(VLOOKUP($A36,'part 2'!$J$7:$K$33,2,FALSE)),0,VLOOKUP($A36,'part 2'!$J$7:$K$33,2,FALSE))</f>
        <v>0</v>
      </c>
      <c r="G36" s="9">
        <f>IF(ISNA(VLOOKUP($A36,'part 2'!$M$7:$N$153,2,FALSE)),0,VLOOKUP($A36,'part 2'!$M$7:$N$153,2,FALSE))</f>
        <v>1002792.65</v>
      </c>
      <c r="H36" s="18">
        <f>IF(ISNA(VLOOKUP($A36,'part 2'!$P$7:$Q$138,2,FALSE)),0,VLOOKUP($A36,'part 2'!$P$7:$Q$138,2,FALSE))</f>
        <v>24509</v>
      </c>
      <c r="I36" s="9">
        <f>IF(ISNA(VLOOKUP($A36,'part 2'!$S$7:$T$44,2,FALSE)),0,VLOOKUP($A36,'part 2'!$S$7:$T$44,2,FALSE))</f>
        <v>0</v>
      </c>
      <c r="J36" s="18">
        <f>IF(ISNA(VLOOKUP($A36,'part 2'!$V$7:$W$21,2,FALSE)),0,VLOOKUP($A36,'part 2'!$V$7:$W$21,2,FALSE))</f>
        <v>0</v>
      </c>
      <c r="K36" s="9">
        <f>IF(ISNA(VLOOKUP($A36,'part 2'!$Y$7:$Z$153,2,FALSE)),0,VLOOKUP($A36,'part 2'!$Y$7:$Z$153,2,FALSE))</f>
        <v>236839.62</v>
      </c>
      <c r="L36" s="18">
        <f>IF(ISNA(VLOOKUP($A36,'part 2'!$AB$7:$AC$23,2,FALSE)),0,VLOOKUP($A36,'part 2'!$AB$7:$AC$23,2,FALSE))</f>
        <v>0</v>
      </c>
      <c r="M36" s="9">
        <f>IF(ISNA(VLOOKUP($A36,'part 2'!$AE$7:$AF$10,2,FALSE)),0,VLOOKUP($A36,'part 2'!$AE$7:$AF$10,2,FALSE))</f>
        <v>0</v>
      </c>
      <c r="N36" s="18">
        <v>0</v>
      </c>
      <c r="O36" s="9">
        <f>IF(ISNA(VLOOKUP($A36,'part 2'!$AK$7:$AL$152,2,FALSE)),0,VLOOKUP($A36,'part 2'!$AK$7:$AL$152,2,FALSE))</f>
        <v>1256853.12</v>
      </c>
      <c r="P36" s="18">
        <f>IF(ISNA(VLOOKUP($A36,'part 2'!$AN$7:$AO$27,2,FALSE)),0,VLOOKUP($A36,'part 2'!$AN$7:$AO$27,2,FALSE))</f>
        <v>725</v>
      </c>
      <c r="Q36" s="18">
        <f>IF(ISNA(VLOOKUP($A36,'part 2'!$AQ$7:$AR$66,2,FALSE)),0,VLOOKUP($A36,'part 2'!$AQ$7:$AR$66,2,FALSE))</f>
        <v>0</v>
      </c>
      <c r="R36" s="9">
        <f>IF(ISNA(VLOOKUP($A36,'part 2'!$AT$7:$AU$12,2,FALSE)),0,VLOOKUP($A36,'part 2'!$AT$7:$AU$12,2,FALSE))</f>
        <v>0</v>
      </c>
      <c r="S36" s="9">
        <f>IF(ISNA(VLOOKUP($A36,'part 2'!$AW$7:$AX$34,2,FALSE)),0,VLOOKUP($A36,'part 2'!$AW$7:$AX$34,2,FALSE))</f>
        <v>0</v>
      </c>
      <c r="T36" s="18">
        <v>0</v>
      </c>
    </row>
    <row r="37" spans="1:20" ht="12.75">
      <c r="A37" s="8">
        <v>1520</v>
      </c>
      <c r="B37" s="7" t="s">
        <v>102</v>
      </c>
      <c r="C37" s="9">
        <f>IF(ISNA(VLOOKUP($A37,'part 2'!A34:B179,2,FALSE)),0,VLOOKUP($A37,'part 2'!$A$9:$B$154,2,FALSE))</f>
        <v>466524.22</v>
      </c>
      <c r="D37" s="18">
        <f>IF(ISNA(VLOOKUP($A37,'part 2'!$D$7:$E$128,2,FALSE)),0,VLOOKUP($A37,'part 2'!$D$7:$E$128,2,FALSE))</f>
        <v>1522.2</v>
      </c>
      <c r="E37" s="9">
        <f>IF(ISNA(VLOOKUP($A37,'part 2'!$G$7:$H$151,2,FALSE)),0,VLOOKUP($A37,'part 2'!$G$7:$H$151,2,FALSE))</f>
        <v>11778.64</v>
      </c>
      <c r="F37" s="18">
        <f>IF(ISNA(VLOOKUP($A37,'part 2'!$J$7:$K$33,2,FALSE)),0,VLOOKUP($A37,'part 2'!$J$7:$K$33,2,FALSE))</f>
        <v>0</v>
      </c>
      <c r="G37" s="9">
        <f>IF(ISNA(VLOOKUP($A37,'part 2'!$M$7:$N$153,2,FALSE)),0,VLOOKUP($A37,'part 2'!$M$7:$N$153,2,FALSE))</f>
        <v>555408.23</v>
      </c>
      <c r="H37" s="18">
        <f>IF(ISNA(VLOOKUP($A37,'part 2'!$P$7:$Q$138,2,FALSE)),0,VLOOKUP($A37,'part 2'!$P$7:$Q$138,2,FALSE))</f>
        <v>4800</v>
      </c>
      <c r="I37" s="9">
        <f>IF(ISNA(VLOOKUP($A37,'part 2'!$S$7:$T$44,2,FALSE)),0,VLOOKUP($A37,'part 2'!$S$7:$T$44,2,FALSE))</f>
        <v>0</v>
      </c>
      <c r="J37" s="18">
        <f>IF(ISNA(VLOOKUP($A37,'part 2'!$V$7:$W$21,2,FALSE)),0,VLOOKUP($A37,'part 2'!$V$7:$W$21,2,FALSE))</f>
        <v>0</v>
      </c>
      <c r="K37" s="9">
        <f>IF(ISNA(VLOOKUP($A37,'part 2'!$Y$7:$Z$153,2,FALSE)),0,VLOOKUP($A37,'part 2'!$Y$7:$Z$153,2,FALSE))</f>
        <v>98915.19</v>
      </c>
      <c r="L37" s="18">
        <f>IF(ISNA(VLOOKUP($A37,'part 2'!$AB$7:$AC$23,2,FALSE)),0,VLOOKUP($A37,'part 2'!$AB$7:$AC$23,2,FALSE))</f>
        <v>475.39</v>
      </c>
      <c r="M37" s="9">
        <f>IF(ISNA(VLOOKUP($A37,'part 2'!$AE$7:$AF$10,2,FALSE)),0,VLOOKUP($A37,'part 2'!$AE$7:$AF$10,2,FALSE))</f>
        <v>0</v>
      </c>
      <c r="N37" s="18">
        <v>0</v>
      </c>
      <c r="O37" s="9">
        <f>IF(ISNA(VLOOKUP($A37,'part 2'!$AK$7:$AL$152,2,FALSE)),0,VLOOKUP($A37,'part 2'!$AK$7:$AL$152,2,FALSE))</f>
        <v>750380.95</v>
      </c>
      <c r="P37" s="18">
        <f>IF(ISNA(VLOOKUP($A37,'part 2'!$AN$7:$AO$27,2,FALSE)),0,VLOOKUP($A37,'part 2'!$AN$7:$AO$27,2,FALSE))</f>
        <v>0</v>
      </c>
      <c r="Q37" s="18">
        <f>IF(ISNA(VLOOKUP($A37,'part 2'!$AQ$7:$AR$66,2,FALSE)),0,VLOOKUP($A37,'part 2'!$AQ$7:$AR$66,2,FALSE))</f>
        <v>0</v>
      </c>
      <c r="R37" s="9">
        <f>IF(ISNA(VLOOKUP($A37,'part 2'!$AT$7:$AU$12,2,FALSE)),0,VLOOKUP($A37,'part 2'!$AT$7:$AU$12,2,FALSE))</f>
        <v>0</v>
      </c>
      <c r="S37" s="9">
        <f>IF(ISNA(VLOOKUP($A37,'part 2'!$AW$7:$AX$34,2,FALSE)),0,VLOOKUP($A37,'part 2'!$AW$7:$AX$34,2,FALSE))</f>
        <v>0</v>
      </c>
      <c r="T37" s="18">
        <v>0</v>
      </c>
    </row>
    <row r="38" spans="1:20" ht="12.75">
      <c r="A38" s="8">
        <v>1600</v>
      </c>
      <c r="B38" s="7" t="s">
        <v>38</v>
      </c>
      <c r="C38" s="9">
        <f>IF(ISNA(VLOOKUP($A38,'part 2'!A35:B180,2,FALSE)),0,VLOOKUP($A38,'part 2'!$A$9:$B$154,2,FALSE))</f>
        <v>700408.62</v>
      </c>
      <c r="D38" s="18">
        <f>IF(ISNA(VLOOKUP($A38,'part 2'!$D$7:$E$128,2,FALSE)),0,VLOOKUP($A38,'part 2'!$D$7:$E$128,2,FALSE))</f>
        <v>5998.28</v>
      </c>
      <c r="E38" s="9">
        <f>IF(ISNA(VLOOKUP($A38,'part 2'!$G$7:$H$151,2,FALSE)),0,VLOOKUP($A38,'part 2'!$G$7:$H$151,2,FALSE))</f>
        <v>34331.64</v>
      </c>
      <c r="F38" s="18">
        <f>IF(ISNA(VLOOKUP($A38,'part 2'!$J$7:$K$33,2,FALSE)),0,VLOOKUP($A38,'part 2'!$J$7:$K$33,2,FALSE))</f>
        <v>0</v>
      </c>
      <c r="G38" s="9">
        <f>IF(ISNA(VLOOKUP($A38,'part 2'!$M$7:$N$153,2,FALSE)),0,VLOOKUP($A38,'part 2'!$M$7:$N$153,2,FALSE))</f>
        <v>1385007.55</v>
      </c>
      <c r="H38" s="18">
        <f>IF(ISNA(VLOOKUP($A38,'part 2'!$P$7:$Q$138,2,FALSE)),0,VLOOKUP($A38,'part 2'!$P$7:$Q$138,2,FALSE))</f>
        <v>297282.89</v>
      </c>
      <c r="I38" s="9">
        <f>IF(ISNA(VLOOKUP($A38,'part 2'!$S$7:$T$44,2,FALSE)),0,VLOOKUP($A38,'part 2'!$S$7:$T$44,2,FALSE))</f>
        <v>0</v>
      </c>
      <c r="J38" s="18">
        <f>IF(ISNA(VLOOKUP($A38,'part 2'!$V$7:$W$21,2,FALSE)),0,VLOOKUP($A38,'part 2'!$V$7:$W$21,2,FALSE))</f>
        <v>0</v>
      </c>
      <c r="K38" s="9">
        <f>IF(ISNA(VLOOKUP($A38,'part 2'!$Y$7:$Z$153,2,FALSE)),0,VLOOKUP($A38,'part 2'!$Y$7:$Z$153,2,FALSE))</f>
        <v>116173.35</v>
      </c>
      <c r="L38" s="18">
        <f>IF(ISNA(VLOOKUP($A38,'part 2'!$AB$7:$AC$23,2,FALSE)),0,VLOOKUP($A38,'part 2'!$AB$7:$AC$23,2,FALSE))</f>
        <v>0</v>
      </c>
      <c r="M38" s="9">
        <f>IF(ISNA(VLOOKUP($A38,'part 2'!$AE$7:$AF$10,2,FALSE)),0,VLOOKUP($A38,'part 2'!$AE$7:$AF$10,2,FALSE))</f>
        <v>0</v>
      </c>
      <c r="N38" s="18">
        <v>0</v>
      </c>
      <c r="O38" s="9">
        <f>IF(ISNA(VLOOKUP($A38,'part 2'!$AK$7:$AL$152,2,FALSE)),0,VLOOKUP($A38,'part 2'!$AK$7:$AL$152,2,FALSE))</f>
        <v>2578991.32</v>
      </c>
      <c r="P38" s="18">
        <f>IF(ISNA(VLOOKUP($A38,'part 2'!$AN$7:$AO$27,2,FALSE)),0,VLOOKUP($A38,'part 2'!$AN$7:$AO$27,2,FALSE))</f>
        <v>0</v>
      </c>
      <c r="Q38" s="18">
        <f>IF(ISNA(VLOOKUP($A38,'part 2'!$AQ$7:$AR$66,2,FALSE)),0,VLOOKUP($A38,'part 2'!$AQ$7:$AR$66,2,FALSE))</f>
        <v>8488.01</v>
      </c>
      <c r="R38" s="9">
        <f>IF(ISNA(VLOOKUP($A38,'part 2'!$AT$7:$AU$12,2,FALSE)),0,VLOOKUP($A38,'part 2'!$AT$7:$AU$12,2,FALSE))</f>
        <v>0</v>
      </c>
      <c r="S38" s="9">
        <f>IF(ISNA(VLOOKUP($A38,'part 2'!$AW$7:$AX$34,2,FALSE)),0,VLOOKUP($A38,'part 2'!$AW$7:$AX$34,2,FALSE))</f>
        <v>14807.21</v>
      </c>
      <c r="T38" s="18">
        <v>0</v>
      </c>
    </row>
    <row r="39" spans="1:20" ht="12.75">
      <c r="A39" s="8">
        <v>1700</v>
      </c>
      <c r="B39" s="7" t="s">
        <v>39</v>
      </c>
      <c r="C39" s="9">
        <f>IF(ISNA(VLOOKUP($A39,'part 2'!A36:B181,2,FALSE)),0,VLOOKUP($A39,'part 2'!$A$9:$B$154,2,FALSE))</f>
        <v>5155118.11</v>
      </c>
      <c r="D39" s="18">
        <f>IF(ISNA(VLOOKUP($A39,'part 2'!$D$7:$E$128,2,FALSE)),0,VLOOKUP($A39,'part 2'!$D$7:$E$128,2,FALSE))</f>
        <v>7762</v>
      </c>
      <c r="E39" s="9">
        <f>IF(ISNA(VLOOKUP($A39,'part 2'!$G$7:$H$151,2,FALSE)),0,VLOOKUP($A39,'part 2'!$G$7:$H$151,2,FALSE))</f>
        <v>146473.44</v>
      </c>
      <c r="F39" s="18">
        <f>IF(ISNA(VLOOKUP($A39,'part 2'!$J$7:$K$33,2,FALSE)),0,VLOOKUP($A39,'part 2'!$J$7:$K$33,2,FALSE))</f>
        <v>0</v>
      </c>
      <c r="G39" s="9">
        <f>IF(ISNA(VLOOKUP($A39,'part 2'!$M$7:$N$153,2,FALSE)),0,VLOOKUP($A39,'part 2'!$M$7:$N$153,2,FALSE))</f>
        <v>4010784.11</v>
      </c>
      <c r="H39" s="18">
        <f>IF(ISNA(VLOOKUP($A39,'part 2'!$P$7:$Q$138,2,FALSE)),0,VLOOKUP($A39,'part 2'!$P$7:$Q$138,2,FALSE))</f>
        <v>452610.34</v>
      </c>
      <c r="I39" s="9">
        <f>IF(ISNA(VLOOKUP($A39,'part 2'!$S$7:$T$44,2,FALSE)),0,VLOOKUP($A39,'part 2'!$S$7:$T$44,2,FALSE))</f>
        <v>170086.58</v>
      </c>
      <c r="J39" s="18">
        <f>IF(ISNA(VLOOKUP($A39,'part 2'!$V$7:$W$21,2,FALSE)),0,VLOOKUP($A39,'part 2'!$V$7:$W$21,2,FALSE))</f>
        <v>12698</v>
      </c>
      <c r="K39" s="9">
        <f>IF(ISNA(VLOOKUP($A39,'part 2'!$Y$7:$Z$153,2,FALSE)),0,VLOOKUP($A39,'part 2'!$Y$7:$Z$153,2,FALSE))</f>
        <v>719577.27</v>
      </c>
      <c r="L39" s="18">
        <f>IF(ISNA(VLOOKUP($A39,'part 2'!$AB$7:$AC$23,2,FALSE)),0,VLOOKUP($A39,'part 2'!$AB$7:$AC$23,2,FALSE))</f>
        <v>7088.97</v>
      </c>
      <c r="M39" s="9">
        <f>IF(ISNA(VLOOKUP($A39,'part 2'!$AE$7:$AF$10,2,FALSE)),0,VLOOKUP($A39,'part 2'!$AE$7:$AF$10,2,FALSE))</f>
        <v>0</v>
      </c>
      <c r="N39" s="18">
        <v>0</v>
      </c>
      <c r="O39" s="9">
        <f>IF(ISNA(VLOOKUP($A39,'part 2'!$AK$7:$AL$152,2,FALSE)),0,VLOOKUP($A39,'part 2'!$AK$7:$AL$152,2,FALSE))</f>
        <v>23803950.85</v>
      </c>
      <c r="P39" s="18">
        <f>IF(ISNA(VLOOKUP($A39,'part 2'!$AN$7:$AO$27,2,FALSE)),0,VLOOKUP($A39,'part 2'!$AN$7:$AO$27,2,FALSE))</f>
        <v>3158.99</v>
      </c>
      <c r="Q39" s="18">
        <f>IF(ISNA(VLOOKUP($A39,'part 2'!$AQ$7:$AR$66,2,FALSE)),0,VLOOKUP($A39,'part 2'!$AQ$7:$AR$66,2,FALSE))</f>
        <v>0</v>
      </c>
      <c r="R39" s="9">
        <f>IF(ISNA(VLOOKUP($A39,'part 2'!$AT$7:$AU$12,2,FALSE)),0,VLOOKUP($A39,'part 2'!$AT$7:$AU$12,2,FALSE))</f>
        <v>0</v>
      </c>
      <c r="S39" s="9">
        <f>IF(ISNA(VLOOKUP($A39,'part 2'!$AW$7:$AX$34,2,FALSE)),0,VLOOKUP($A39,'part 2'!$AW$7:$AX$34,2,FALSE))</f>
        <v>0</v>
      </c>
      <c r="T39" s="18">
        <v>0</v>
      </c>
    </row>
    <row r="40" spans="1:20" ht="12.75">
      <c r="A40" s="8">
        <v>1800</v>
      </c>
      <c r="B40" s="7" t="s">
        <v>40</v>
      </c>
      <c r="C40" s="9">
        <f>IF(ISNA(VLOOKUP($A40,'part 2'!A37:B182,2,FALSE)),0,VLOOKUP($A40,'part 2'!$A$9:$B$154,2,FALSE))</f>
        <v>679160.01</v>
      </c>
      <c r="D40" s="18">
        <f>IF(ISNA(VLOOKUP($A40,'part 2'!$D$7:$E$128,2,FALSE)),0,VLOOKUP($A40,'part 2'!$D$7:$E$128,2,FALSE))</f>
        <v>0</v>
      </c>
      <c r="E40" s="9">
        <f>IF(ISNA(VLOOKUP($A40,'part 2'!$G$7:$H$151,2,FALSE)),0,VLOOKUP($A40,'part 2'!$G$7:$H$151,2,FALSE))</f>
        <v>30318.31</v>
      </c>
      <c r="F40" s="18">
        <f>IF(ISNA(VLOOKUP($A40,'part 2'!$J$7:$K$33,2,FALSE)),0,VLOOKUP($A40,'part 2'!$J$7:$K$33,2,FALSE))</f>
        <v>0</v>
      </c>
      <c r="G40" s="9">
        <f>IF(ISNA(VLOOKUP($A40,'part 2'!$M$7:$N$153,2,FALSE)),0,VLOOKUP($A40,'part 2'!$M$7:$N$153,2,FALSE))</f>
        <v>1055325.01</v>
      </c>
      <c r="H40" s="18">
        <f>IF(ISNA(VLOOKUP($A40,'part 2'!$P$7:$Q$138,2,FALSE)),0,VLOOKUP($A40,'part 2'!$P$7:$Q$138,2,FALSE))</f>
        <v>82748.85</v>
      </c>
      <c r="I40" s="9">
        <f>IF(ISNA(VLOOKUP($A40,'part 2'!$S$7:$T$44,2,FALSE)),0,VLOOKUP($A40,'part 2'!$S$7:$T$44,2,FALSE))</f>
        <v>0</v>
      </c>
      <c r="J40" s="18">
        <f>IF(ISNA(VLOOKUP($A40,'part 2'!$V$7:$W$21,2,FALSE)),0,VLOOKUP($A40,'part 2'!$V$7:$W$21,2,FALSE))</f>
        <v>0</v>
      </c>
      <c r="K40" s="9">
        <f>IF(ISNA(VLOOKUP($A40,'part 2'!$Y$7:$Z$153,2,FALSE)),0,VLOOKUP($A40,'part 2'!$Y$7:$Z$153,2,FALSE))</f>
        <v>86694.3</v>
      </c>
      <c r="L40" s="18">
        <f>IF(ISNA(VLOOKUP($A40,'part 2'!$AB$7:$AC$23,2,FALSE)),0,VLOOKUP($A40,'part 2'!$AB$7:$AC$23,2,FALSE))</f>
        <v>0</v>
      </c>
      <c r="M40" s="9">
        <f>IF(ISNA(VLOOKUP($A40,'part 2'!$AE$7:$AF$10,2,FALSE)),0,VLOOKUP($A40,'part 2'!$AE$7:$AF$10,2,FALSE))</f>
        <v>0</v>
      </c>
      <c r="N40" s="18">
        <v>0</v>
      </c>
      <c r="O40" s="9">
        <f>IF(ISNA(VLOOKUP($A40,'part 2'!$AK$7:$AL$152,2,FALSE)),0,VLOOKUP($A40,'part 2'!$AK$7:$AL$152,2,FALSE))</f>
        <v>2388487.59</v>
      </c>
      <c r="P40" s="18">
        <f>IF(ISNA(VLOOKUP($A40,'part 2'!$AN$7:$AO$27,2,FALSE)),0,VLOOKUP($A40,'part 2'!$AN$7:$AO$27,2,FALSE))</f>
        <v>0</v>
      </c>
      <c r="Q40" s="18">
        <f>IF(ISNA(VLOOKUP($A40,'part 2'!$AQ$7:$AR$66,2,FALSE)),0,VLOOKUP($A40,'part 2'!$AQ$7:$AR$66,2,FALSE))</f>
        <v>70</v>
      </c>
      <c r="R40" s="9">
        <f>IF(ISNA(VLOOKUP($A40,'part 2'!$AT$7:$AU$12,2,FALSE)),0,VLOOKUP($A40,'part 2'!$AT$7:$AU$12,2,FALSE))</f>
        <v>0</v>
      </c>
      <c r="S40" s="9">
        <f>IF(ISNA(VLOOKUP($A40,'part 2'!$AW$7:$AX$34,2,FALSE)),0,VLOOKUP($A40,'part 2'!$AW$7:$AX$34,2,FALSE))</f>
        <v>0</v>
      </c>
      <c r="T40" s="18">
        <v>0</v>
      </c>
    </row>
    <row r="41" spans="1:20" ht="12.75">
      <c r="A41" s="8">
        <v>1802</v>
      </c>
      <c r="B41" s="7" t="s">
        <v>103</v>
      </c>
      <c r="C41" s="9">
        <f>IF(ISNA(VLOOKUP($A41,'part 2'!A38:B183,2,FALSE)),0,VLOOKUP($A41,'part 2'!$A$9:$B$154,2,FALSE))</f>
        <v>175515.42</v>
      </c>
      <c r="D41" s="18">
        <f>IF(ISNA(VLOOKUP($A41,'part 2'!$D$7:$E$128,2,FALSE)),0,VLOOKUP($A41,'part 2'!$D$7:$E$128,2,FALSE))</f>
        <v>5835.41</v>
      </c>
      <c r="E41" s="9">
        <f>IF(ISNA(VLOOKUP($A41,'part 2'!$G$7:$H$151,2,FALSE)),0,VLOOKUP($A41,'part 2'!$G$7:$H$151,2,FALSE))</f>
        <v>0</v>
      </c>
      <c r="F41" s="18">
        <f>IF(ISNA(VLOOKUP($A41,'part 2'!$J$7:$K$33,2,FALSE)),0,VLOOKUP($A41,'part 2'!$J$7:$K$33,2,FALSE))</f>
        <v>0</v>
      </c>
      <c r="G41" s="9">
        <f>IF(ISNA(VLOOKUP($A41,'part 2'!$M$7:$N$153,2,FALSE)),0,VLOOKUP($A41,'part 2'!$M$7:$N$153,2,FALSE))</f>
        <v>189833.04</v>
      </c>
      <c r="H41" s="18">
        <f>IF(ISNA(VLOOKUP($A41,'part 2'!$P$7:$Q$138,2,FALSE)),0,VLOOKUP($A41,'part 2'!$P$7:$Q$138,2,FALSE))</f>
        <v>29932.57</v>
      </c>
      <c r="I41" s="9">
        <f>IF(ISNA(VLOOKUP($A41,'part 2'!$S$7:$T$44,2,FALSE)),0,VLOOKUP($A41,'part 2'!$S$7:$T$44,2,FALSE))</f>
        <v>0</v>
      </c>
      <c r="J41" s="18">
        <f>IF(ISNA(VLOOKUP($A41,'part 2'!$V$7:$W$21,2,FALSE)),0,VLOOKUP($A41,'part 2'!$V$7:$W$21,2,FALSE))</f>
        <v>0</v>
      </c>
      <c r="K41" s="9">
        <f>IF(ISNA(VLOOKUP($A41,'part 2'!$Y$7:$Z$153,2,FALSE)),0,VLOOKUP($A41,'part 2'!$Y$7:$Z$153,2,FALSE))</f>
        <v>43571.35</v>
      </c>
      <c r="L41" s="18">
        <f>IF(ISNA(VLOOKUP($A41,'part 2'!$AB$7:$AC$23,2,FALSE)),0,VLOOKUP($A41,'part 2'!$AB$7:$AC$23,2,FALSE))</f>
        <v>0</v>
      </c>
      <c r="M41" s="9">
        <f>IF(ISNA(VLOOKUP($A41,'part 2'!$AE$7:$AF$10,2,FALSE)),0,VLOOKUP($A41,'part 2'!$AE$7:$AF$10,2,FALSE))</f>
        <v>0</v>
      </c>
      <c r="N41" s="18">
        <v>0</v>
      </c>
      <c r="O41" s="9">
        <f>IF(ISNA(VLOOKUP($A41,'part 2'!$AK$7:$AL$152,2,FALSE)),0,VLOOKUP($A41,'part 2'!$AK$7:$AL$152,2,FALSE))</f>
        <v>371027</v>
      </c>
      <c r="P41" s="18">
        <f>IF(ISNA(VLOOKUP($A41,'part 2'!$AN$7:$AO$27,2,FALSE)),0,VLOOKUP($A41,'part 2'!$AN$7:$AO$27,2,FALSE))</f>
        <v>0</v>
      </c>
      <c r="Q41" s="18">
        <f>IF(ISNA(VLOOKUP($A41,'part 2'!$AQ$7:$AR$66,2,FALSE)),0,VLOOKUP($A41,'part 2'!$AQ$7:$AR$66,2,FALSE))</f>
        <v>0</v>
      </c>
      <c r="R41" s="9">
        <f>IF(ISNA(VLOOKUP($A41,'part 2'!$AT$7:$AU$12,2,FALSE)),0,VLOOKUP($A41,'part 2'!$AT$7:$AU$12,2,FALSE))</f>
        <v>0</v>
      </c>
      <c r="S41" s="9">
        <f>IF(ISNA(VLOOKUP($A41,'part 2'!$AW$7:$AX$34,2,FALSE)),0,VLOOKUP($A41,'part 2'!$AW$7:$AX$34,2,FALSE))</f>
        <v>0</v>
      </c>
      <c r="T41" s="18">
        <v>0</v>
      </c>
    </row>
    <row r="42" spans="1:20" ht="12.75">
      <c r="A42" s="8">
        <v>1820</v>
      </c>
      <c r="B42" s="7" t="s">
        <v>104</v>
      </c>
      <c r="C42" s="9">
        <f>IF(ISNA(VLOOKUP($A42,'part 2'!A39:B184,2,FALSE)),0,VLOOKUP($A42,'part 2'!$A$9:$B$154,2,FALSE))</f>
        <v>1163924.48</v>
      </c>
      <c r="D42" s="18">
        <f>IF(ISNA(VLOOKUP($A42,'part 2'!$D$7:$E$128,2,FALSE)),0,VLOOKUP($A42,'part 2'!$D$7:$E$128,2,FALSE))</f>
        <v>599</v>
      </c>
      <c r="E42" s="9">
        <f>IF(ISNA(VLOOKUP($A42,'part 2'!$G$7:$H$151,2,FALSE)),0,VLOOKUP($A42,'part 2'!$G$7:$H$151,2,FALSE))</f>
        <v>44345.98</v>
      </c>
      <c r="F42" s="18">
        <f>IF(ISNA(VLOOKUP($A42,'part 2'!$J$7:$K$33,2,FALSE)),0,VLOOKUP($A42,'part 2'!$J$7:$K$33,2,FALSE))</f>
        <v>0</v>
      </c>
      <c r="G42" s="9">
        <f>IF(ISNA(VLOOKUP($A42,'part 2'!$M$7:$N$153,2,FALSE)),0,VLOOKUP($A42,'part 2'!$M$7:$N$153,2,FALSE))</f>
        <v>3295018.22</v>
      </c>
      <c r="H42" s="18">
        <f>IF(ISNA(VLOOKUP($A42,'part 2'!$P$7:$Q$138,2,FALSE)),0,VLOOKUP($A42,'part 2'!$P$7:$Q$138,2,FALSE))</f>
        <v>78514.43</v>
      </c>
      <c r="I42" s="9">
        <f>IF(ISNA(VLOOKUP($A42,'part 2'!$S$7:$T$44,2,FALSE)),0,VLOOKUP($A42,'part 2'!$S$7:$T$44,2,FALSE))</f>
        <v>29742.66</v>
      </c>
      <c r="J42" s="18">
        <f>IF(ISNA(VLOOKUP($A42,'part 2'!$V$7:$W$21,2,FALSE)),0,VLOOKUP($A42,'part 2'!$V$7:$W$21,2,FALSE))</f>
        <v>7305.74</v>
      </c>
      <c r="K42" s="9">
        <f>IF(ISNA(VLOOKUP($A42,'part 2'!$Y$7:$Z$153,2,FALSE)),0,VLOOKUP($A42,'part 2'!$Y$7:$Z$153,2,FALSE))</f>
        <v>696511.05</v>
      </c>
      <c r="L42" s="18">
        <f>IF(ISNA(VLOOKUP($A42,'part 2'!$AB$7:$AC$23,2,FALSE)),0,VLOOKUP($A42,'part 2'!$AB$7:$AC$23,2,FALSE))</f>
        <v>0</v>
      </c>
      <c r="M42" s="9">
        <f>IF(ISNA(VLOOKUP($A42,'part 2'!$AE$7:$AF$10,2,FALSE)),0,VLOOKUP($A42,'part 2'!$AE$7:$AF$10,2,FALSE))</f>
        <v>0</v>
      </c>
      <c r="N42" s="18">
        <v>0</v>
      </c>
      <c r="O42" s="9">
        <f>IF(ISNA(VLOOKUP($A42,'part 2'!$AK$7:$AL$152,2,FALSE)),0,VLOOKUP($A42,'part 2'!$AK$7:$AL$152,2,FALSE))</f>
        <v>4357767.72</v>
      </c>
      <c r="P42" s="18">
        <f>IF(ISNA(VLOOKUP($A42,'part 2'!$AN$7:$AO$27,2,FALSE)),0,VLOOKUP($A42,'part 2'!$AN$7:$AO$27,2,FALSE))</f>
        <v>3940.39</v>
      </c>
      <c r="Q42" s="18">
        <f>IF(ISNA(VLOOKUP($A42,'part 2'!$AQ$7:$AR$66,2,FALSE)),0,VLOOKUP($A42,'part 2'!$AQ$7:$AR$66,2,FALSE))</f>
        <v>0</v>
      </c>
      <c r="R42" s="9">
        <f>IF(ISNA(VLOOKUP($A42,'part 2'!$AT$7:$AU$12,2,FALSE)),0,VLOOKUP($A42,'part 2'!$AT$7:$AU$12,2,FALSE))</f>
        <v>0</v>
      </c>
      <c r="S42" s="9">
        <f>IF(ISNA(VLOOKUP($A42,'part 2'!$AW$7:$AX$34,2,FALSE)),0,VLOOKUP($A42,'part 2'!$AW$7:$AX$34,2,FALSE))</f>
        <v>0</v>
      </c>
      <c r="T42" s="18">
        <v>0</v>
      </c>
    </row>
    <row r="43" spans="1:20" ht="12.75">
      <c r="A43" s="8">
        <v>1821</v>
      </c>
      <c r="B43" s="7" t="s">
        <v>105</v>
      </c>
      <c r="C43" s="9">
        <f>IF(ISNA(VLOOKUP($A43,'part 2'!A40:B185,2,FALSE)),0,VLOOKUP($A43,'part 2'!$A$9:$B$154,2,FALSE))</f>
        <v>901227.39</v>
      </c>
      <c r="D43" s="18">
        <f>IF(ISNA(VLOOKUP($A43,'part 2'!$D$7:$E$128,2,FALSE)),0,VLOOKUP($A43,'part 2'!$D$7:$E$128,2,FALSE))</f>
        <v>0</v>
      </c>
      <c r="E43" s="9">
        <f>IF(ISNA(VLOOKUP($A43,'part 2'!$G$7:$H$151,2,FALSE)),0,VLOOKUP($A43,'part 2'!$G$7:$H$151,2,FALSE))</f>
        <v>52015.73</v>
      </c>
      <c r="F43" s="18">
        <f>IF(ISNA(VLOOKUP($A43,'part 2'!$J$7:$K$33,2,FALSE)),0,VLOOKUP($A43,'part 2'!$J$7:$K$33,2,FALSE))</f>
        <v>0</v>
      </c>
      <c r="G43" s="9">
        <f>IF(ISNA(VLOOKUP($A43,'part 2'!$M$7:$N$153,2,FALSE)),0,VLOOKUP($A43,'part 2'!$M$7:$N$153,2,FALSE))</f>
        <v>684196.35</v>
      </c>
      <c r="H43" s="18">
        <f>IF(ISNA(VLOOKUP($A43,'part 2'!$P$7:$Q$138,2,FALSE)),0,VLOOKUP($A43,'part 2'!$P$7:$Q$138,2,FALSE))</f>
        <v>43322</v>
      </c>
      <c r="I43" s="9">
        <f>IF(ISNA(VLOOKUP($A43,'part 2'!$S$7:$T$44,2,FALSE)),0,VLOOKUP($A43,'part 2'!$S$7:$T$44,2,FALSE))</f>
        <v>17534.3</v>
      </c>
      <c r="J43" s="18">
        <f>IF(ISNA(VLOOKUP($A43,'part 2'!$V$7:$W$21,2,FALSE)),0,VLOOKUP($A43,'part 2'!$V$7:$W$21,2,FALSE))</f>
        <v>0</v>
      </c>
      <c r="K43" s="9">
        <f>IF(ISNA(VLOOKUP($A43,'part 2'!$Y$7:$Z$153,2,FALSE)),0,VLOOKUP($A43,'part 2'!$Y$7:$Z$153,2,FALSE))</f>
        <v>47587.64</v>
      </c>
      <c r="L43" s="18">
        <f>IF(ISNA(VLOOKUP($A43,'part 2'!$AB$7:$AC$23,2,FALSE)),0,VLOOKUP($A43,'part 2'!$AB$7:$AC$23,2,FALSE))</f>
        <v>0</v>
      </c>
      <c r="M43" s="9">
        <f>IF(ISNA(VLOOKUP($A43,'part 2'!$AE$7:$AF$10,2,FALSE)),0,VLOOKUP($A43,'part 2'!$AE$7:$AF$10,2,FALSE))</f>
        <v>0</v>
      </c>
      <c r="N43" s="18">
        <v>0</v>
      </c>
      <c r="O43" s="9">
        <f>IF(ISNA(VLOOKUP($A43,'part 2'!$AK$7:$AL$152,2,FALSE)),0,VLOOKUP($A43,'part 2'!$AK$7:$AL$152,2,FALSE))</f>
        <v>3105665.2</v>
      </c>
      <c r="P43" s="18">
        <f>IF(ISNA(VLOOKUP($A43,'part 2'!$AN$7:$AO$27,2,FALSE)),0,VLOOKUP($A43,'part 2'!$AN$7:$AO$27,2,FALSE))</f>
        <v>658</v>
      </c>
      <c r="Q43" s="18">
        <f>IF(ISNA(VLOOKUP($A43,'part 2'!$AQ$7:$AR$66,2,FALSE)),0,VLOOKUP($A43,'part 2'!$AQ$7:$AR$66,2,FALSE))</f>
        <v>23421.13</v>
      </c>
      <c r="R43" s="9">
        <f>IF(ISNA(VLOOKUP($A43,'part 2'!$AT$7:$AU$12,2,FALSE)),0,VLOOKUP($A43,'part 2'!$AT$7:$AU$12,2,FALSE))</f>
        <v>0</v>
      </c>
      <c r="S43" s="9">
        <f>IF(ISNA(VLOOKUP($A43,'part 2'!$AW$7:$AX$34,2,FALSE)),0,VLOOKUP($A43,'part 2'!$AW$7:$AX$34,2,FALSE))</f>
        <v>45000.43</v>
      </c>
      <c r="T43" s="18">
        <v>0</v>
      </c>
    </row>
    <row r="44" spans="1:20" ht="12.75">
      <c r="A44" s="8">
        <v>1900</v>
      </c>
      <c r="B44" s="7" t="s">
        <v>41</v>
      </c>
      <c r="C44" s="9">
        <f>IF(ISNA(VLOOKUP($A44,'part 2'!A41:B186,2,FALSE)),0,VLOOKUP($A44,'part 2'!$A$9:$B$154,2,FALSE))</f>
        <v>329999.4</v>
      </c>
      <c r="D44" s="18">
        <f>IF(ISNA(VLOOKUP($A44,'part 2'!$D$7:$E$128,2,FALSE)),0,VLOOKUP($A44,'part 2'!$D$7:$E$128,2,FALSE))</f>
        <v>12440.03</v>
      </c>
      <c r="E44" s="9">
        <f>IF(ISNA(VLOOKUP($A44,'part 2'!$G$7:$H$151,2,FALSE)),0,VLOOKUP($A44,'part 2'!$G$7:$H$151,2,FALSE))</f>
        <v>33018.79</v>
      </c>
      <c r="F44" s="18">
        <f>IF(ISNA(VLOOKUP($A44,'part 2'!$J$7:$K$33,2,FALSE)),0,VLOOKUP($A44,'part 2'!$J$7:$K$33,2,FALSE))</f>
        <v>0</v>
      </c>
      <c r="G44" s="9">
        <f>IF(ISNA(VLOOKUP($A44,'part 2'!$M$7:$N$153,2,FALSE)),0,VLOOKUP($A44,'part 2'!$M$7:$N$153,2,FALSE))</f>
        <v>409831.5</v>
      </c>
      <c r="H44" s="18">
        <f>IF(ISNA(VLOOKUP($A44,'part 2'!$P$7:$Q$138,2,FALSE)),0,VLOOKUP($A44,'part 2'!$P$7:$Q$138,2,FALSE))</f>
        <v>23025.96</v>
      </c>
      <c r="I44" s="9">
        <f>IF(ISNA(VLOOKUP($A44,'part 2'!$S$7:$T$44,2,FALSE)),0,VLOOKUP($A44,'part 2'!$S$7:$T$44,2,FALSE))</f>
        <v>0</v>
      </c>
      <c r="J44" s="18">
        <f>IF(ISNA(VLOOKUP($A44,'part 2'!$V$7:$W$21,2,FALSE)),0,VLOOKUP($A44,'part 2'!$V$7:$W$21,2,FALSE))</f>
        <v>0</v>
      </c>
      <c r="K44" s="9">
        <f>IF(ISNA(VLOOKUP($A44,'part 2'!$Y$7:$Z$153,2,FALSE)),0,VLOOKUP($A44,'part 2'!$Y$7:$Z$153,2,FALSE))</f>
        <v>44570.25</v>
      </c>
      <c r="L44" s="18">
        <f>IF(ISNA(VLOOKUP($A44,'part 2'!$AB$7:$AC$23,2,FALSE)),0,VLOOKUP($A44,'part 2'!$AB$7:$AC$23,2,FALSE))</f>
        <v>0</v>
      </c>
      <c r="M44" s="9">
        <f>IF(ISNA(VLOOKUP($A44,'part 2'!$AE$7:$AF$10,2,FALSE)),0,VLOOKUP($A44,'part 2'!$AE$7:$AF$10,2,FALSE))</f>
        <v>0</v>
      </c>
      <c r="N44" s="18">
        <v>0</v>
      </c>
      <c r="O44" s="9">
        <f>IF(ISNA(VLOOKUP($A44,'part 2'!$AK$7:$AL$152,2,FALSE)),0,VLOOKUP($A44,'part 2'!$AK$7:$AL$152,2,FALSE))</f>
        <v>1451416.33</v>
      </c>
      <c r="P44" s="18">
        <f>IF(ISNA(VLOOKUP($A44,'part 2'!$AN$7:$AO$27,2,FALSE)),0,VLOOKUP($A44,'part 2'!$AN$7:$AO$27,2,FALSE))</f>
        <v>0</v>
      </c>
      <c r="Q44" s="18">
        <f>IF(ISNA(VLOOKUP($A44,'part 2'!$AQ$7:$AR$66,2,FALSE)),0,VLOOKUP($A44,'part 2'!$AQ$7:$AR$66,2,FALSE))</f>
        <v>0</v>
      </c>
      <c r="R44" s="9">
        <f>IF(ISNA(VLOOKUP($A44,'part 2'!$AT$7:$AU$12,2,FALSE)),0,VLOOKUP($A44,'part 2'!$AT$7:$AU$12,2,FALSE))</f>
        <v>0</v>
      </c>
      <c r="S44" s="9">
        <f>IF(ISNA(VLOOKUP($A44,'part 2'!$AW$7:$AX$34,2,FALSE)),0,VLOOKUP($A44,'part 2'!$AW$7:$AX$34,2,FALSE))</f>
        <v>0</v>
      </c>
      <c r="T44" s="18">
        <v>0</v>
      </c>
    </row>
    <row r="45" spans="1:20" ht="12.75">
      <c r="A45" s="8">
        <v>2000</v>
      </c>
      <c r="B45" s="7" t="s">
        <v>42</v>
      </c>
      <c r="C45" s="9">
        <f>IF(ISNA(VLOOKUP($A45,'part 2'!A42:B187,2,FALSE)),0,VLOOKUP($A45,'part 2'!$A$9:$B$154,2,FALSE))</f>
        <v>824872.06</v>
      </c>
      <c r="D45" s="18">
        <f>IF(ISNA(VLOOKUP($A45,'part 2'!$D$7:$E$128,2,FALSE)),0,VLOOKUP($A45,'part 2'!$D$7:$E$128,2,FALSE))</f>
        <v>1074.13</v>
      </c>
      <c r="E45" s="9">
        <f>IF(ISNA(VLOOKUP($A45,'part 2'!$G$7:$H$151,2,FALSE)),0,VLOOKUP($A45,'part 2'!$G$7:$H$151,2,FALSE))</f>
        <v>26587.21</v>
      </c>
      <c r="F45" s="18">
        <f>IF(ISNA(VLOOKUP($A45,'part 2'!$J$7:$K$33,2,FALSE)),0,VLOOKUP($A45,'part 2'!$J$7:$K$33,2,FALSE))</f>
        <v>0</v>
      </c>
      <c r="G45" s="9">
        <f>IF(ISNA(VLOOKUP($A45,'part 2'!$M$7:$N$153,2,FALSE)),0,VLOOKUP($A45,'part 2'!$M$7:$N$153,2,FALSE))</f>
        <v>1130755.24</v>
      </c>
      <c r="H45" s="18">
        <f>IF(ISNA(VLOOKUP($A45,'part 2'!$P$7:$Q$138,2,FALSE)),0,VLOOKUP($A45,'part 2'!$P$7:$Q$138,2,FALSE))</f>
        <v>20202.51</v>
      </c>
      <c r="I45" s="9">
        <f>IF(ISNA(VLOOKUP($A45,'part 2'!$S$7:$T$44,2,FALSE)),0,VLOOKUP($A45,'part 2'!$S$7:$T$44,2,FALSE))</f>
        <v>0</v>
      </c>
      <c r="J45" s="18">
        <f>IF(ISNA(VLOOKUP($A45,'part 2'!$V$7:$W$21,2,FALSE)),0,VLOOKUP($A45,'part 2'!$V$7:$W$21,2,FALSE))</f>
        <v>0</v>
      </c>
      <c r="K45" s="9">
        <f>IF(ISNA(VLOOKUP($A45,'part 2'!$Y$7:$Z$153,2,FALSE)),0,VLOOKUP($A45,'part 2'!$Y$7:$Z$153,2,FALSE))</f>
        <v>201997.71</v>
      </c>
      <c r="L45" s="18">
        <f>IF(ISNA(VLOOKUP($A45,'part 2'!$AB$7:$AC$23,2,FALSE)),0,VLOOKUP($A45,'part 2'!$AB$7:$AC$23,2,FALSE))</f>
        <v>0</v>
      </c>
      <c r="M45" s="9">
        <f>IF(ISNA(VLOOKUP($A45,'part 2'!$AE$7:$AF$10,2,FALSE)),0,VLOOKUP($A45,'part 2'!$AE$7:$AF$10,2,FALSE))</f>
        <v>0</v>
      </c>
      <c r="N45" s="18">
        <v>0</v>
      </c>
      <c r="O45" s="9">
        <f>IF(ISNA(VLOOKUP($A45,'part 2'!$AK$7:$AL$152,2,FALSE)),0,VLOOKUP($A45,'part 2'!$AK$7:$AL$152,2,FALSE))</f>
        <v>2934769.65</v>
      </c>
      <c r="P45" s="18">
        <f>IF(ISNA(VLOOKUP($A45,'part 2'!$AN$7:$AO$27,2,FALSE)),0,VLOOKUP($A45,'part 2'!$AN$7:$AO$27,2,FALSE))</f>
        <v>0</v>
      </c>
      <c r="Q45" s="18">
        <f>IF(ISNA(VLOOKUP($A45,'part 2'!$AQ$7:$AR$66,2,FALSE)),0,VLOOKUP($A45,'part 2'!$AQ$7:$AR$66,2,FALSE))</f>
        <v>129.85</v>
      </c>
      <c r="R45" s="9">
        <f>IF(ISNA(VLOOKUP($A45,'part 2'!$AT$7:$AU$12,2,FALSE)),0,VLOOKUP($A45,'part 2'!$AT$7:$AU$12,2,FALSE))</f>
        <v>0</v>
      </c>
      <c r="S45" s="9">
        <f>IF(ISNA(VLOOKUP($A45,'part 2'!$AW$7:$AX$34,2,FALSE)),0,VLOOKUP($A45,'part 2'!$AW$7:$AX$34,2,FALSE))</f>
        <v>0</v>
      </c>
      <c r="T45" s="18">
        <v>0</v>
      </c>
    </row>
    <row r="46" spans="1:20" ht="12.75">
      <c r="A46" s="8">
        <v>2100</v>
      </c>
      <c r="B46" s="7" t="s">
        <v>43</v>
      </c>
      <c r="C46" s="9">
        <f>IF(ISNA(VLOOKUP($A46,'part 2'!A43:B188,2,FALSE)),0,VLOOKUP($A46,'part 2'!$A$9:$B$154,2,FALSE))</f>
        <v>405395.59</v>
      </c>
      <c r="D46" s="18">
        <f>IF(ISNA(VLOOKUP($A46,'part 2'!$D$7:$E$128,2,FALSE)),0,VLOOKUP($A46,'part 2'!$D$7:$E$128,2,FALSE))</f>
        <v>151.05</v>
      </c>
      <c r="E46" s="9">
        <f>IF(ISNA(VLOOKUP($A46,'part 2'!$G$7:$H$151,2,FALSE)),0,VLOOKUP($A46,'part 2'!$G$7:$H$151,2,FALSE))</f>
        <v>8364.18</v>
      </c>
      <c r="F46" s="18">
        <f>IF(ISNA(VLOOKUP($A46,'part 2'!$J$7:$K$33,2,FALSE)),0,VLOOKUP($A46,'part 2'!$J$7:$K$33,2,FALSE))</f>
        <v>0</v>
      </c>
      <c r="G46" s="9">
        <f>IF(ISNA(VLOOKUP($A46,'part 2'!$M$7:$N$153,2,FALSE)),0,VLOOKUP($A46,'part 2'!$M$7:$N$153,2,FALSE))</f>
        <v>519633.05</v>
      </c>
      <c r="H46" s="18">
        <f>IF(ISNA(VLOOKUP($A46,'part 2'!$P$7:$Q$138,2,FALSE)),0,VLOOKUP($A46,'part 2'!$P$7:$Q$138,2,FALSE))</f>
        <v>0</v>
      </c>
      <c r="I46" s="9">
        <f>IF(ISNA(VLOOKUP($A46,'part 2'!$S$7:$T$44,2,FALSE)),0,VLOOKUP($A46,'part 2'!$S$7:$T$44,2,FALSE))</f>
        <v>0</v>
      </c>
      <c r="J46" s="18">
        <f>IF(ISNA(VLOOKUP($A46,'part 2'!$V$7:$W$21,2,FALSE)),0,VLOOKUP($A46,'part 2'!$V$7:$W$21,2,FALSE))</f>
        <v>0</v>
      </c>
      <c r="K46" s="9">
        <f>IF(ISNA(VLOOKUP($A46,'part 2'!$Y$7:$Z$153,2,FALSE)),0,VLOOKUP($A46,'part 2'!$Y$7:$Z$153,2,FALSE))</f>
        <v>134041.51</v>
      </c>
      <c r="L46" s="18">
        <f>IF(ISNA(VLOOKUP($A46,'part 2'!$AB$7:$AC$23,2,FALSE)),0,VLOOKUP($A46,'part 2'!$AB$7:$AC$23,2,FALSE))</f>
        <v>0</v>
      </c>
      <c r="M46" s="9">
        <f>IF(ISNA(VLOOKUP($A46,'part 2'!$AE$7:$AF$10,2,FALSE)),0,VLOOKUP($A46,'part 2'!$AE$7:$AF$10,2,FALSE))</f>
        <v>0</v>
      </c>
      <c r="N46" s="18">
        <v>0</v>
      </c>
      <c r="O46" s="9">
        <f>IF(ISNA(VLOOKUP($A46,'part 2'!$AK$7:$AL$152,2,FALSE)),0,VLOOKUP($A46,'part 2'!$AK$7:$AL$152,2,FALSE))</f>
        <v>1392593.46</v>
      </c>
      <c r="P46" s="18">
        <f>IF(ISNA(VLOOKUP($A46,'part 2'!$AN$7:$AO$27,2,FALSE)),0,VLOOKUP($A46,'part 2'!$AN$7:$AO$27,2,FALSE))</f>
        <v>0</v>
      </c>
      <c r="Q46" s="18">
        <f>IF(ISNA(VLOOKUP($A46,'part 2'!$AQ$7:$AR$66,2,FALSE)),0,VLOOKUP($A46,'part 2'!$AQ$7:$AR$66,2,FALSE))</f>
        <v>31313.89</v>
      </c>
      <c r="R46" s="9">
        <f>IF(ISNA(VLOOKUP($A46,'part 2'!$AT$7:$AU$12,2,FALSE)),0,VLOOKUP($A46,'part 2'!$AT$7:$AU$12,2,FALSE))</f>
        <v>0</v>
      </c>
      <c r="S46" s="9">
        <f>IF(ISNA(VLOOKUP($A46,'part 2'!$AW$7:$AX$34,2,FALSE)),0,VLOOKUP($A46,'part 2'!$AW$7:$AX$34,2,FALSE))</f>
        <v>0</v>
      </c>
      <c r="T46" s="18">
        <v>0</v>
      </c>
    </row>
    <row r="47" spans="1:20" ht="12.75">
      <c r="A47" s="8">
        <v>2220</v>
      </c>
      <c r="B47" s="7" t="s">
        <v>106</v>
      </c>
      <c r="C47" s="9">
        <f>IF(ISNA(VLOOKUP($A47,'part 2'!A44:B189,2,FALSE)),0,VLOOKUP($A47,'part 2'!$A$9:$B$154,2,FALSE))</f>
        <v>822608.01</v>
      </c>
      <c r="D47" s="18">
        <f>IF(ISNA(VLOOKUP($A47,'part 2'!$D$7:$E$128,2,FALSE)),0,VLOOKUP($A47,'part 2'!$D$7:$E$128,2,FALSE))</f>
        <v>0</v>
      </c>
      <c r="E47" s="9">
        <f>IF(ISNA(VLOOKUP($A47,'part 2'!$G$7:$H$151,2,FALSE)),0,VLOOKUP($A47,'part 2'!$G$7:$H$151,2,FALSE))</f>
        <v>32651.73</v>
      </c>
      <c r="F47" s="18">
        <f>IF(ISNA(VLOOKUP($A47,'part 2'!$J$7:$K$33,2,FALSE)),0,VLOOKUP($A47,'part 2'!$J$7:$K$33,2,FALSE))</f>
        <v>0</v>
      </c>
      <c r="G47" s="9">
        <f>IF(ISNA(VLOOKUP($A47,'part 2'!$M$7:$N$153,2,FALSE)),0,VLOOKUP($A47,'part 2'!$M$7:$N$153,2,FALSE))</f>
        <v>1134758.76</v>
      </c>
      <c r="H47" s="18">
        <f>IF(ISNA(VLOOKUP($A47,'part 2'!$P$7:$Q$138,2,FALSE)),0,VLOOKUP($A47,'part 2'!$P$7:$Q$138,2,FALSE))</f>
        <v>35502.5</v>
      </c>
      <c r="I47" s="9">
        <f>IF(ISNA(VLOOKUP($A47,'part 2'!$S$7:$T$44,2,FALSE)),0,VLOOKUP($A47,'part 2'!$S$7:$T$44,2,FALSE))</f>
        <v>0</v>
      </c>
      <c r="J47" s="18">
        <f>IF(ISNA(VLOOKUP($A47,'part 2'!$V$7:$W$21,2,FALSE)),0,VLOOKUP($A47,'part 2'!$V$7:$W$21,2,FALSE))</f>
        <v>0</v>
      </c>
      <c r="K47" s="9">
        <f>IF(ISNA(VLOOKUP($A47,'part 2'!$Y$7:$Z$153,2,FALSE)),0,VLOOKUP($A47,'part 2'!$Y$7:$Z$153,2,FALSE))</f>
        <v>385173.61</v>
      </c>
      <c r="L47" s="18">
        <f>IF(ISNA(VLOOKUP($A47,'part 2'!$AB$7:$AC$23,2,FALSE)),0,VLOOKUP($A47,'part 2'!$AB$7:$AC$23,2,FALSE))</f>
        <v>0</v>
      </c>
      <c r="M47" s="9">
        <f>IF(ISNA(VLOOKUP($A47,'part 2'!$AE$7:$AF$10,2,FALSE)),0,VLOOKUP($A47,'part 2'!$AE$7:$AF$10,2,FALSE))</f>
        <v>0</v>
      </c>
      <c r="N47" s="18">
        <v>0</v>
      </c>
      <c r="O47" s="9">
        <f>IF(ISNA(VLOOKUP($A47,'part 2'!$AK$7:$AL$152,2,FALSE)),0,VLOOKUP($A47,'part 2'!$AK$7:$AL$152,2,FALSE))</f>
        <v>3562113.82</v>
      </c>
      <c r="P47" s="18">
        <f>IF(ISNA(VLOOKUP($A47,'part 2'!$AN$7:$AO$27,2,FALSE)),0,VLOOKUP($A47,'part 2'!$AN$7:$AO$27,2,FALSE))</f>
        <v>5829.39</v>
      </c>
      <c r="Q47" s="18">
        <f>IF(ISNA(VLOOKUP($A47,'part 2'!$AQ$7:$AR$66,2,FALSE)),0,VLOOKUP($A47,'part 2'!$AQ$7:$AR$66,2,FALSE))</f>
        <v>0</v>
      </c>
      <c r="R47" s="9">
        <f>IF(ISNA(VLOOKUP($A47,'part 2'!$AT$7:$AU$12,2,FALSE)),0,VLOOKUP($A47,'part 2'!$AT$7:$AU$12,2,FALSE))</f>
        <v>0</v>
      </c>
      <c r="S47" s="9">
        <f>IF(ISNA(VLOOKUP($A47,'part 2'!$AW$7:$AX$34,2,FALSE)),0,VLOOKUP($A47,'part 2'!$AW$7:$AX$34,2,FALSE))</f>
        <v>0</v>
      </c>
      <c r="T47" s="18">
        <v>0</v>
      </c>
    </row>
    <row r="48" spans="1:20" ht="12.75">
      <c r="A48" s="8">
        <v>2300</v>
      </c>
      <c r="B48" s="7" t="s">
        <v>44</v>
      </c>
      <c r="C48" s="9">
        <f>IF(ISNA(VLOOKUP($A48,'part 2'!A45:B190,2,FALSE)),0,VLOOKUP($A48,'part 2'!$A$9:$B$154,2,FALSE))</f>
        <v>1207687.75</v>
      </c>
      <c r="D48" s="18">
        <f>IF(ISNA(VLOOKUP($A48,'part 2'!$D$7:$E$128,2,FALSE)),0,VLOOKUP($A48,'part 2'!$D$7:$E$128,2,FALSE))</f>
        <v>11043.5</v>
      </c>
      <c r="E48" s="9">
        <f>IF(ISNA(VLOOKUP($A48,'part 2'!$G$7:$H$151,2,FALSE)),0,VLOOKUP($A48,'part 2'!$G$7:$H$151,2,FALSE))</f>
        <v>29425</v>
      </c>
      <c r="F48" s="18">
        <f>IF(ISNA(VLOOKUP($A48,'part 2'!$J$7:$K$33,2,FALSE)),0,VLOOKUP($A48,'part 2'!$J$7:$K$33,2,FALSE))</f>
        <v>0</v>
      </c>
      <c r="G48" s="9">
        <f>IF(ISNA(VLOOKUP($A48,'part 2'!$M$7:$N$153,2,FALSE)),0,VLOOKUP($A48,'part 2'!$M$7:$N$153,2,FALSE))</f>
        <v>1132236.65</v>
      </c>
      <c r="H48" s="18">
        <f>IF(ISNA(VLOOKUP($A48,'part 2'!$P$7:$Q$138,2,FALSE)),0,VLOOKUP($A48,'part 2'!$P$7:$Q$138,2,FALSE))</f>
        <v>85990</v>
      </c>
      <c r="I48" s="9">
        <f>IF(ISNA(VLOOKUP($A48,'part 2'!$S$7:$T$44,2,FALSE)),0,VLOOKUP($A48,'part 2'!$S$7:$T$44,2,FALSE))</f>
        <v>0</v>
      </c>
      <c r="J48" s="18">
        <f>IF(ISNA(VLOOKUP($A48,'part 2'!$V$7:$W$21,2,FALSE)),0,VLOOKUP($A48,'part 2'!$V$7:$W$21,2,FALSE))</f>
        <v>0</v>
      </c>
      <c r="K48" s="9">
        <f>IF(ISNA(VLOOKUP($A48,'part 2'!$Y$7:$Z$153,2,FALSE)),0,VLOOKUP($A48,'part 2'!$Y$7:$Z$153,2,FALSE))</f>
        <v>415506.2</v>
      </c>
      <c r="L48" s="18">
        <f>IF(ISNA(VLOOKUP($A48,'part 2'!$AB$7:$AC$23,2,FALSE)),0,VLOOKUP($A48,'part 2'!$AB$7:$AC$23,2,FALSE))</f>
        <v>11012.97</v>
      </c>
      <c r="M48" s="9">
        <f>IF(ISNA(VLOOKUP($A48,'part 2'!$AE$7:$AF$10,2,FALSE)),0,VLOOKUP($A48,'part 2'!$AE$7:$AF$10,2,FALSE))</f>
        <v>0</v>
      </c>
      <c r="N48" s="18">
        <v>0</v>
      </c>
      <c r="O48" s="9">
        <f>IF(ISNA(VLOOKUP($A48,'part 2'!$AK$7:$AL$152,2,FALSE)),0,VLOOKUP($A48,'part 2'!$AK$7:$AL$152,2,FALSE))</f>
        <v>3092864.66</v>
      </c>
      <c r="P48" s="18">
        <f>IF(ISNA(VLOOKUP($A48,'part 2'!$AN$7:$AO$27,2,FALSE)),0,VLOOKUP($A48,'part 2'!$AN$7:$AO$27,2,FALSE))</f>
        <v>0</v>
      </c>
      <c r="Q48" s="18">
        <f>IF(ISNA(VLOOKUP($A48,'part 2'!$AQ$7:$AR$66,2,FALSE)),0,VLOOKUP($A48,'part 2'!$AQ$7:$AR$66,2,FALSE))</f>
        <v>0</v>
      </c>
      <c r="R48" s="9">
        <f>IF(ISNA(VLOOKUP($A48,'part 2'!$AT$7:$AU$12,2,FALSE)),0,VLOOKUP($A48,'part 2'!$AT$7:$AU$12,2,FALSE))</f>
        <v>0</v>
      </c>
      <c r="S48" s="9">
        <f>IF(ISNA(VLOOKUP($A48,'part 2'!$AW$7:$AX$34,2,FALSE)),0,VLOOKUP($A48,'part 2'!$AW$7:$AX$34,2,FALSE))</f>
        <v>0</v>
      </c>
      <c r="T48" s="18">
        <v>0</v>
      </c>
    </row>
    <row r="49" spans="1:20" ht="12.75">
      <c r="A49" s="8">
        <v>2320</v>
      </c>
      <c r="B49" s="7" t="s">
        <v>107</v>
      </c>
      <c r="C49" s="9">
        <f>IF(ISNA(VLOOKUP($A49,'part 2'!A46:B191,2,FALSE)),0,VLOOKUP($A49,'part 2'!$A$9:$B$154,2,FALSE))</f>
        <v>543278.26</v>
      </c>
      <c r="D49" s="18">
        <f>IF(ISNA(VLOOKUP($A49,'part 2'!$D$7:$E$128,2,FALSE)),0,VLOOKUP($A49,'part 2'!$D$7:$E$128,2,FALSE))</f>
        <v>1775</v>
      </c>
      <c r="E49" s="9">
        <f>IF(ISNA(VLOOKUP($A49,'part 2'!$G$7:$H$151,2,FALSE)),0,VLOOKUP($A49,'part 2'!$G$7:$H$151,2,FALSE))</f>
        <v>10385.11</v>
      </c>
      <c r="F49" s="18">
        <f>IF(ISNA(VLOOKUP($A49,'part 2'!$J$7:$K$33,2,FALSE)),0,VLOOKUP($A49,'part 2'!$J$7:$K$33,2,FALSE))</f>
        <v>0</v>
      </c>
      <c r="G49" s="9">
        <f>IF(ISNA(VLOOKUP($A49,'part 2'!$M$7:$N$153,2,FALSE)),0,VLOOKUP($A49,'part 2'!$M$7:$N$153,2,FALSE))</f>
        <v>702358.06</v>
      </c>
      <c r="H49" s="18">
        <f>IF(ISNA(VLOOKUP($A49,'part 2'!$P$7:$Q$138,2,FALSE)),0,VLOOKUP($A49,'part 2'!$P$7:$Q$138,2,FALSE))</f>
        <v>3320.25</v>
      </c>
      <c r="I49" s="9">
        <f>IF(ISNA(VLOOKUP($A49,'part 2'!$S$7:$T$44,2,FALSE)),0,VLOOKUP($A49,'part 2'!$S$7:$T$44,2,FALSE))</f>
        <v>0</v>
      </c>
      <c r="J49" s="18">
        <f>IF(ISNA(VLOOKUP($A49,'part 2'!$V$7:$W$21,2,FALSE)),0,VLOOKUP($A49,'part 2'!$V$7:$W$21,2,FALSE))</f>
        <v>0</v>
      </c>
      <c r="K49" s="9">
        <f>IF(ISNA(VLOOKUP($A49,'part 2'!$Y$7:$Z$153,2,FALSE)),0,VLOOKUP($A49,'part 2'!$Y$7:$Z$153,2,FALSE))</f>
        <v>200391.24</v>
      </c>
      <c r="L49" s="18">
        <f>IF(ISNA(VLOOKUP($A49,'part 2'!$AB$7:$AC$23,2,FALSE)),0,VLOOKUP($A49,'part 2'!$AB$7:$AC$23,2,FALSE))</f>
        <v>0</v>
      </c>
      <c r="M49" s="9">
        <f>IF(ISNA(VLOOKUP($A49,'part 2'!$AE$7:$AF$10,2,FALSE)),0,VLOOKUP($A49,'part 2'!$AE$7:$AF$10,2,FALSE))</f>
        <v>0</v>
      </c>
      <c r="N49" s="18">
        <v>0</v>
      </c>
      <c r="O49" s="9">
        <f>IF(ISNA(VLOOKUP($A49,'part 2'!$AK$7:$AL$152,2,FALSE)),0,VLOOKUP($A49,'part 2'!$AK$7:$AL$152,2,FALSE))</f>
        <v>1554581.44</v>
      </c>
      <c r="P49" s="18">
        <f>IF(ISNA(VLOOKUP($A49,'part 2'!$AN$7:$AO$27,2,FALSE)),0,VLOOKUP($A49,'part 2'!$AN$7:$AO$27,2,FALSE))</f>
        <v>0</v>
      </c>
      <c r="Q49" s="18">
        <f>IF(ISNA(VLOOKUP($A49,'part 2'!$AQ$7:$AR$66,2,FALSE)),0,VLOOKUP($A49,'part 2'!$AQ$7:$AR$66,2,FALSE))</f>
        <v>0</v>
      </c>
      <c r="R49" s="9">
        <f>IF(ISNA(VLOOKUP($A49,'part 2'!$AT$7:$AU$12,2,FALSE)),0,VLOOKUP($A49,'part 2'!$AT$7:$AU$12,2,FALSE))</f>
        <v>0</v>
      </c>
      <c r="S49" s="9">
        <f>IF(ISNA(VLOOKUP($A49,'part 2'!$AW$7:$AX$34,2,FALSE)),0,VLOOKUP($A49,'part 2'!$AW$7:$AX$34,2,FALSE))</f>
        <v>0</v>
      </c>
      <c r="T49" s="18">
        <v>0</v>
      </c>
    </row>
    <row r="50" spans="1:20" ht="12.75">
      <c r="A50" s="8">
        <v>2400</v>
      </c>
      <c r="B50" s="7" t="s">
        <v>45</v>
      </c>
      <c r="C50" s="9">
        <f>IF(ISNA(VLOOKUP($A50,'part 2'!A47:B192,2,FALSE)),0,VLOOKUP($A50,'part 2'!$A$9:$B$154,2,FALSE))</f>
        <v>3018139.84</v>
      </c>
      <c r="D50" s="18">
        <f>IF(ISNA(VLOOKUP($A50,'part 2'!$D$7:$E$128,2,FALSE)),0,VLOOKUP($A50,'part 2'!$D$7:$E$128,2,FALSE))</f>
        <v>0</v>
      </c>
      <c r="E50" s="9">
        <f>IF(ISNA(VLOOKUP($A50,'part 2'!$G$7:$H$151,2,FALSE)),0,VLOOKUP($A50,'part 2'!$G$7:$H$151,2,FALSE))</f>
        <v>94365.15</v>
      </c>
      <c r="F50" s="18">
        <f>IF(ISNA(VLOOKUP($A50,'part 2'!$J$7:$K$33,2,FALSE)),0,VLOOKUP($A50,'part 2'!$J$7:$K$33,2,FALSE))</f>
        <v>0</v>
      </c>
      <c r="G50" s="9">
        <f>IF(ISNA(VLOOKUP($A50,'part 2'!$M$7:$N$153,2,FALSE)),0,VLOOKUP($A50,'part 2'!$M$7:$N$153,2,FALSE))</f>
        <v>3848089.94</v>
      </c>
      <c r="H50" s="18">
        <f>IF(ISNA(VLOOKUP($A50,'part 2'!$P$7:$Q$138,2,FALSE)),0,VLOOKUP($A50,'part 2'!$P$7:$Q$138,2,FALSE))</f>
        <v>142657.01</v>
      </c>
      <c r="I50" s="9">
        <f>IF(ISNA(VLOOKUP($A50,'part 2'!$S$7:$T$44,2,FALSE)),0,VLOOKUP($A50,'part 2'!$S$7:$T$44,2,FALSE))</f>
        <v>78108.42</v>
      </c>
      <c r="J50" s="18">
        <f>IF(ISNA(VLOOKUP($A50,'part 2'!$V$7:$W$21,2,FALSE)),0,VLOOKUP($A50,'part 2'!$V$7:$W$21,2,FALSE))</f>
        <v>0</v>
      </c>
      <c r="K50" s="9">
        <f>IF(ISNA(VLOOKUP($A50,'part 2'!$Y$7:$Z$153,2,FALSE)),0,VLOOKUP($A50,'part 2'!$Y$7:$Z$153,2,FALSE))</f>
        <v>684564.29</v>
      </c>
      <c r="L50" s="18">
        <f>IF(ISNA(VLOOKUP($A50,'part 2'!$AB$7:$AC$23,2,FALSE)),0,VLOOKUP($A50,'part 2'!$AB$7:$AC$23,2,FALSE))</f>
        <v>0</v>
      </c>
      <c r="M50" s="9">
        <f>IF(ISNA(VLOOKUP($A50,'part 2'!$AE$7:$AF$10,2,FALSE)),0,VLOOKUP($A50,'part 2'!$AE$7:$AF$10,2,FALSE))</f>
        <v>0</v>
      </c>
      <c r="N50" s="18">
        <v>0</v>
      </c>
      <c r="O50" s="9">
        <f>IF(ISNA(VLOOKUP($A50,'part 2'!$AK$7:$AL$152,2,FALSE)),0,VLOOKUP($A50,'part 2'!$AK$7:$AL$152,2,FALSE))</f>
        <v>10056753.88</v>
      </c>
      <c r="P50" s="18">
        <f>IF(ISNA(VLOOKUP($A50,'part 2'!$AN$7:$AO$27,2,FALSE)),0,VLOOKUP($A50,'part 2'!$AN$7:$AO$27,2,FALSE))</f>
        <v>0</v>
      </c>
      <c r="Q50" s="18">
        <f>IF(ISNA(VLOOKUP($A50,'part 2'!$AQ$7:$AR$66,2,FALSE)),0,VLOOKUP($A50,'part 2'!$AQ$7:$AR$66,2,FALSE))</f>
        <v>1800</v>
      </c>
      <c r="R50" s="9">
        <f>IF(ISNA(VLOOKUP($A50,'part 2'!$AT$7:$AU$12,2,FALSE)),0,VLOOKUP($A50,'part 2'!$AT$7:$AU$12,2,FALSE))</f>
        <v>0</v>
      </c>
      <c r="S50" s="9">
        <f>IF(ISNA(VLOOKUP($A50,'part 2'!$AW$7:$AX$34,2,FALSE)),0,VLOOKUP($A50,'part 2'!$AW$7:$AX$34,2,FALSE))</f>
        <v>0</v>
      </c>
      <c r="T50" s="18">
        <v>0</v>
      </c>
    </row>
    <row r="51" spans="1:20" ht="12.75">
      <c r="A51" s="8">
        <v>2420</v>
      </c>
      <c r="B51" s="7" t="s">
        <v>108</v>
      </c>
      <c r="C51" s="9">
        <f>IF(ISNA(VLOOKUP($A51,'part 2'!A48:B193,2,FALSE)),0,VLOOKUP($A51,'part 2'!$A$9:$B$154,2,FALSE))</f>
        <v>1131784.61</v>
      </c>
      <c r="D51" s="18">
        <f>IF(ISNA(VLOOKUP($A51,'part 2'!$D$7:$E$128,2,FALSE)),0,VLOOKUP($A51,'part 2'!$D$7:$E$128,2,FALSE))</f>
        <v>1316</v>
      </c>
      <c r="E51" s="9">
        <f>IF(ISNA(VLOOKUP($A51,'part 2'!$G$7:$H$151,2,FALSE)),0,VLOOKUP($A51,'part 2'!$G$7:$H$151,2,FALSE))</f>
        <v>60871.85</v>
      </c>
      <c r="F51" s="18">
        <f>IF(ISNA(VLOOKUP($A51,'part 2'!$J$7:$K$33,2,FALSE)),0,VLOOKUP($A51,'part 2'!$J$7:$K$33,2,FALSE))</f>
        <v>0</v>
      </c>
      <c r="G51" s="9">
        <f>IF(ISNA(VLOOKUP($A51,'part 2'!$M$7:$N$153,2,FALSE)),0,VLOOKUP($A51,'part 2'!$M$7:$N$153,2,FALSE))</f>
        <v>1781350.04</v>
      </c>
      <c r="H51" s="18">
        <f>IF(ISNA(VLOOKUP($A51,'part 2'!$P$7:$Q$138,2,FALSE)),0,VLOOKUP($A51,'part 2'!$P$7:$Q$138,2,FALSE))</f>
        <v>168212.95</v>
      </c>
      <c r="I51" s="9">
        <f>IF(ISNA(VLOOKUP($A51,'part 2'!$S$7:$T$44,2,FALSE)),0,VLOOKUP($A51,'part 2'!$S$7:$T$44,2,FALSE))</f>
        <v>56052.24</v>
      </c>
      <c r="J51" s="18">
        <f>IF(ISNA(VLOOKUP($A51,'part 2'!$V$7:$W$21,2,FALSE)),0,VLOOKUP($A51,'part 2'!$V$7:$W$21,2,FALSE))</f>
        <v>503.49</v>
      </c>
      <c r="K51" s="9">
        <f>IF(ISNA(VLOOKUP($A51,'part 2'!$Y$7:$Z$153,2,FALSE)),0,VLOOKUP($A51,'part 2'!$Y$7:$Z$153,2,FALSE))</f>
        <v>485227.75</v>
      </c>
      <c r="L51" s="18">
        <f>IF(ISNA(VLOOKUP($A51,'part 2'!$AB$7:$AC$23,2,FALSE)),0,VLOOKUP($A51,'part 2'!$AB$7:$AC$23,2,FALSE))</f>
        <v>0</v>
      </c>
      <c r="M51" s="9">
        <f>IF(ISNA(VLOOKUP($A51,'part 2'!$AE$7:$AF$10,2,FALSE)),0,VLOOKUP($A51,'part 2'!$AE$7:$AF$10,2,FALSE))</f>
        <v>0</v>
      </c>
      <c r="N51" s="18">
        <v>0</v>
      </c>
      <c r="O51" s="9">
        <f>IF(ISNA(VLOOKUP($A51,'part 2'!$AK$7:$AL$152,2,FALSE)),0,VLOOKUP($A51,'part 2'!$AK$7:$AL$152,2,FALSE))</f>
        <v>3125147.47</v>
      </c>
      <c r="P51" s="18">
        <f>IF(ISNA(VLOOKUP($A51,'part 2'!$AN$7:$AO$27,2,FALSE)),0,VLOOKUP($A51,'part 2'!$AN$7:$AO$27,2,FALSE))</f>
        <v>0</v>
      </c>
      <c r="Q51" s="18">
        <f>IF(ISNA(VLOOKUP($A51,'part 2'!$AQ$7:$AR$66,2,FALSE)),0,VLOOKUP($A51,'part 2'!$AQ$7:$AR$66,2,FALSE))</f>
        <v>23676.66</v>
      </c>
      <c r="R51" s="9">
        <f>IF(ISNA(VLOOKUP($A51,'part 2'!$AT$7:$AU$12,2,FALSE)),0,VLOOKUP($A51,'part 2'!$AT$7:$AU$12,2,FALSE))</f>
        <v>0</v>
      </c>
      <c r="S51" s="9">
        <f>IF(ISNA(VLOOKUP($A51,'part 2'!$AW$7:$AX$34,2,FALSE)),0,VLOOKUP($A51,'part 2'!$AW$7:$AX$34,2,FALSE))</f>
        <v>62833.59</v>
      </c>
      <c r="T51" s="18">
        <v>0</v>
      </c>
    </row>
    <row r="52" spans="1:20" ht="12.75">
      <c r="A52" s="8">
        <v>2421</v>
      </c>
      <c r="B52" s="7" t="s">
        <v>109</v>
      </c>
      <c r="C52" s="9">
        <f>IF(ISNA(VLOOKUP($A52,'part 2'!A49:B194,2,FALSE)),0,VLOOKUP($A52,'part 2'!$A$9:$B$154,2,FALSE))</f>
        <v>1601163.56</v>
      </c>
      <c r="D52" s="18">
        <f>IF(ISNA(VLOOKUP($A52,'part 2'!$D$7:$E$128,2,FALSE)),0,VLOOKUP($A52,'part 2'!$D$7:$E$128,2,FALSE))</f>
        <v>54378.99</v>
      </c>
      <c r="E52" s="9">
        <f>IF(ISNA(VLOOKUP($A52,'part 2'!$G$7:$H$151,2,FALSE)),0,VLOOKUP($A52,'part 2'!$G$7:$H$151,2,FALSE))</f>
        <v>51912.14</v>
      </c>
      <c r="F52" s="18">
        <f>IF(ISNA(VLOOKUP($A52,'part 2'!$J$7:$K$33,2,FALSE)),0,VLOOKUP($A52,'part 2'!$J$7:$K$33,2,FALSE))</f>
        <v>0</v>
      </c>
      <c r="G52" s="9">
        <f>IF(ISNA(VLOOKUP($A52,'part 2'!$M$7:$N$153,2,FALSE)),0,VLOOKUP($A52,'part 2'!$M$7:$N$153,2,FALSE))</f>
        <v>2305266.16</v>
      </c>
      <c r="H52" s="18">
        <f>IF(ISNA(VLOOKUP($A52,'part 2'!$P$7:$Q$138,2,FALSE)),0,VLOOKUP($A52,'part 2'!$P$7:$Q$138,2,FALSE))</f>
        <v>798805.51</v>
      </c>
      <c r="I52" s="9">
        <f>IF(ISNA(VLOOKUP($A52,'part 2'!$S$7:$T$44,2,FALSE)),0,VLOOKUP($A52,'part 2'!$S$7:$T$44,2,FALSE))</f>
        <v>28311.97</v>
      </c>
      <c r="J52" s="18">
        <f>IF(ISNA(VLOOKUP($A52,'part 2'!$V$7:$W$21,2,FALSE)),0,VLOOKUP($A52,'part 2'!$V$7:$W$21,2,FALSE))</f>
        <v>3740</v>
      </c>
      <c r="K52" s="9">
        <f>IF(ISNA(VLOOKUP($A52,'part 2'!$Y$7:$Z$153,2,FALSE)),0,VLOOKUP($A52,'part 2'!$Y$7:$Z$153,2,FALSE))</f>
        <v>545850.62</v>
      </c>
      <c r="L52" s="18">
        <f>IF(ISNA(VLOOKUP($A52,'part 2'!$AB$7:$AC$23,2,FALSE)),0,VLOOKUP($A52,'part 2'!$AB$7:$AC$23,2,FALSE))</f>
        <v>13634</v>
      </c>
      <c r="M52" s="9">
        <f>IF(ISNA(VLOOKUP($A52,'part 2'!$AE$7:$AF$10,2,FALSE)),0,VLOOKUP($A52,'part 2'!$AE$7:$AF$10,2,FALSE))</f>
        <v>0</v>
      </c>
      <c r="N52" s="18">
        <v>0</v>
      </c>
      <c r="O52" s="9">
        <f>IF(ISNA(VLOOKUP($A52,'part 2'!$AK$7:$AL$152,2,FALSE)),0,VLOOKUP($A52,'part 2'!$AK$7:$AL$152,2,FALSE))</f>
        <v>3820541.92</v>
      </c>
      <c r="P52" s="18">
        <f>IF(ISNA(VLOOKUP($A52,'part 2'!$AN$7:$AO$27,2,FALSE)),0,VLOOKUP($A52,'part 2'!$AN$7:$AO$27,2,FALSE))</f>
        <v>0</v>
      </c>
      <c r="Q52" s="18">
        <f>IF(ISNA(VLOOKUP($A52,'part 2'!$AQ$7:$AR$66,2,FALSE)),0,VLOOKUP($A52,'part 2'!$AQ$7:$AR$66,2,FALSE))</f>
        <v>27468.51</v>
      </c>
      <c r="R52" s="9">
        <f>IF(ISNA(VLOOKUP($A52,'part 2'!$AT$7:$AU$12,2,FALSE)),0,VLOOKUP($A52,'part 2'!$AT$7:$AU$12,2,FALSE))</f>
        <v>0</v>
      </c>
      <c r="S52" s="9">
        <f>IF(ISNA(VLOOKUP($A52,'part 2'!$AW$7:$AX$34,2,FALSE)),0,VLOOKUP($A52,'part 2'!$AW$7:$AX$34,2,FALSE))</f>
        <v>0</v>
      </c>
      <c r="T52" s="18">
        <v>0</v>
      </c>
    </row>
    <row r="53" spans="1:20" ht="12.75">
      <c r="A53" s="8">
        <v>2422</v>
      </c>
      <c r="B53" s="7" t="s">
        <v>110</v>
      </c>
      <c r="C53" s="9">
        <f>IF(ISNA(VLOOKUP($A53,'part 2'!A50:B195,2,FALSE)),0,VLOOKUP($A53,'part 2'!$A$9:$B$154,2,FALSE))</f>
        <v>651501.42</v>
      </c>
      <c r="D53" s="18">
        <f>IF(ISNA(VLOOKUP($A53,'part 2'!$D$7:$E$128,2,FALSE)),0,VLOOKUP($A53,'part 2'!$D$7:$E$128,2,FALSE))</f>
        <v>27876.03</v>
      </c>
      <c r="E53" s="9">
        <f>IF(ISNA(VLOOKUP($A53,'part 2'!$G$7:$H$151,2,FALSE)),0,VLOOKUP($A53,'part 2'!$G$7:$H$151,2,FALSE))</f>
        <v>20475</v>
      </c>
      <c r="F53" s="18">
        <f>IF(ISNA(VLOOKUP($A53,'part 2'!$J$7:$K$33,2,FALSE)),0,VLOOKUP($A53,'part 2'!$J$7:$K$33,2,FALSE))</f>
        <v>1126</v>
      </c>
      <c r="G53" s="9">
        <f>IF(ISNA(VLOOKUP($A53,'part 2'!$M$7:$N$153,2,FALSE)),0,VLOOKUP($A53,'part 2'!$M$7:$N$153,2,FALSE))</f>
        <v>605968.76</v>
      </c>
      <c r="H53" s="18">
        <f>IF(ISNA(VLOOKUP($A53,'part 2'!$P$7:$Q$138,2,FALSE)),0,VLOOKUP($A53,'part 2'!$P$7:$Q$138,2,FALSE))</f>
        <v>101798.72</v>
      </c>
      <c r="I53" s="9">
        <f>IF(ISNA(VLOOKUP($A53,'part 2'!$S$7:$T$44,2,FALSE)),0,VLOOKUP($A53,'part 2'!$S$7:$T$44,2,FALSE))</f>
        <v>0</v>
      </c>
      <c r="J53" s="18">
        <f>IF(ISNA(VLOOKUP($A53,'part 2'!$V$7:$W$21,2,FALSE)),0,VLOOKUP($A53,'part 2'!$V$7:$W$21,2,FALSE))</f>
        <v>0</v>
      </c>
      <c r="K53" s="9">
        <f>IF(ISNA(VLOOKUP($A53,'part 2'!$Y$7:$Z$153,2,FALSE)),0,VLOOKUP($A53,'part 2'!$Y$7:$Z$153,2,FALSE))</f>
        <v>80057.65</v>
      </c>
      <c r="L53" s="18">
        <f>IF(ISNA(VLOOKUP($A53,'part 2'!$AB$7:$AC$23,2,FALSE)),0,VLOOKUP($A53,'part 2'!$AB$7:$AC$23,2,FALSE))</f>
        <v>0</v>
      </c>
      <c r="M53" s="9">
        <f>IF(ISNA(VLOOKUP($A53,'part 2'!$AE$7:$AF$10,2,FALSE)),0,VLOOKUP($A53,'part 2'!$AE$7:$AF$10,2,FALSE))</f>
        <v>0</v>
      </c>
      <c r="N53" s="18">
        <v>0</v>
      </c>
      <c r="O53" s="9">
        <f>IF(ISNA(VLOOKUP($A53,'part 2'!$AK$7:$AL$152,2,FALSE)),0,VLOOKUP($A53,'part 2'!$AK$7:$AL$152,2,FALSE))</f>
        <v>2292412.28</v>
      </c>
      <c r="P53" s="18">
        <f>IF(ISNA(VLOOKUP($A53,'part 2'!$AN$7:$AO$27,2,FALSE)),0,VLOOKUP($A53,'part 2'!$AN$7:$AO$27,2,FALSE))</f>
        <v>0</v>
      </c>
      <c r="Q53" s="18">
        <f>IF(ISNA(VLOOKUP($A53,'part 2'!$AQ$7:$AR$66,2,FALSE)),0,VLOOKUP($A53,'part 2'!$AQ$7:$AR$66,2,FALSE))</f>
        <v>9955.84</v>
      </c>
      <c r="R53" s="9">
        <f>IF(ISNA(VLOOKUP($A53,'part 2'!$AT$7:$AU$12,2,FALSE)),0,VLOOKUP($A53,'part 2'!$AT$7:$AU$12,2,FALSE))</f>
        <v>0</v>
      </c>
      <c r="S53" s="9">
        <f>IF(ISNA(VLOOKUP($A53,'part 2'!$AW$7:$AX$34,2,FALSE)),0,VLOOKUP($A53,'part 2'!$AW$7:$AX$34,2,FALSE))</f>
        <v>0</v>
      </c>
      <c r="T53" s="18">
        <v>0</v>
      </c>
    </row>
    <row r="54" spans="1:20" ht="12.75">
      <c r="A54" s="8">
        <v>2423</v>
      </c>
      <c r="B54" s="7" t="s">
        <v>111</v>
      </c>
      <c r="C54" s="9">
        <f>IF(ISNA(VLOOKUP($A54,'part 2'!A51:B196,2,FALSE)),0,VLOOKUP($A54,'part 2'!$A$9:$B$154,2,FALSE))</f>
        <v>367872.77</v>
      </c>
      <c r="D54" s="18">
        <f>IF(ISNA(VLOOKUP($A54,'part 2'!$D$7:$E$128,2,FALSE)),0,VLOOKUP($A54,'part 2'!$D$7:$E$128,2,FALSE))</f>
        <v>3732.94</v>
      </c>
      <c r="E54" s="9">
        <f>IF(ISNA(VLOOKUP($A54,'part 2'!$G$7:$H$151,2,FALSE)),0,VLOOKUP($A54,'part 2'!$G$7:$H$151,2,FALSE))</f>
        <v>16556.11</v>
      </c>
      <c r="F54" s="18">
        <f>IF(ISNA(VLOOKUP($A54,'part 2'!$J$7:$K$33,2,FALSE)),0,VLOOKUP($A54,'part 2'!$J$7:$K$33,2,FALSE))</f>
        <v>0</v>
      </c>
      <c r="G54" s="9">
        <f>IF(ISNA(VLOOKUP($A54,'part 2'!$M$7:$N$153,2,FALSE)),0,VLOOKUP($A54,'part 2'!$M$7:$N$153,2,FALSE))</f>
        <v>459525.64</v>
      </c>
      <c r="H54" s="18">
        <f>IF(ISNA(VLOOKUP($A54,'part 2'!$P$7:$Q$138,2,FALSE)),0,VLOOKUP($A54,'part 2'!$P$7:$Q$138,2,FALSE))</f>
        <v>20397.91</v>
      </c>
      <c r="I54" s="9">
        <f>IF(ISNA(VLOOKUP($A54,'part 2'!$S$7:$T$44,2,FALSE)),0,VLOOKUP($A54,'part 2'!$S$7:$T$44,2,FALSE))</f>
        <v>0</v>
      </c>
      <c r="J54" s="18">
        <f>IF(ISNA(VLOOKUP($A54,'part 2'!$V$7:$W$21,2,FALSE)),0,VLOOKUP($A54,'part 2'!$V$7:$W$21,2,FALSE))</f>
        <v>0</v>
      </c>
      <c r="K54" s="9">
        <f>IF(ISNA(VLOOKUP($A54,'part 2'!$Y$7:$Z$153,2,FALSE)),0,VLOOKUP($A54,'part 2'!$Y$7:$Z$153,2,FALSE))</f>
        <v>103281.88</v>
      </c>
      <c r="L54" s="18">
        <f>IF(ISNA(VLOOKUP($A54,'part 2'!$AB$7:$AC$23,2,FALSE)),0,VLOOKUP($A54,'part 2'!$AB$7:$AC$23,2,FALSE))</f>
        <v>0</v>
      </c>
      <c r="M54" s="9">
        <f>IF(ISNA(VLOOKUP($A54,'part 2'!$AE$7:$AF$10,2,FALSE)),0,VLOOKUP($A54,'part 2'!$AE$7:$AF$10,2,FALSE))</f>
        <v>0</v>
      </c>
      <c r="N54" s="18">
        <v>0</v>
      </c>
      <c r="O54" s="9">
        <f>IF(ISNA(VLOOKUP($A54,'part 2'!$AK$7:$AL$152,2,FALSE)),0,VLOOKUP($A54,'part 2'!$AK$7:$AL$152,2,FALSE))</f>
        <v>1719044.01</v>
      </c>
      <c r="P54" s="18">
        <f>IF(ISNA(VLOOKUP($A54,'part 2'!$AN$7:$AO$27,2,FALSE)),0,VLOOKUP($A54,'part 2'!$AN$7:$AO$27,2,FALSE))</f>
        <v>0</v>
      </c>
      <c r="Q54" s="18">
        <f>IF(ISNA(VLOOKUP($A54,'part 2'!$AQ$7:$AR$66,2,FALSE)),0,VLOOKUP($A54,'part 2'!$AQ$7:$AR$66,2,FALSE))</f>
        <v>0</v>
      </c>
      <c r="R54" s="9">
        <f>IF(ISNA(VLOOKUP($A54,'part 2'!$AT$7:$AU$12,2,FALSE)),0,VLOOKUP($A54,'part 2'!$AT$7:$AU$12,2,FALSE))</f>
        <v>0</v>
      </c>
      <c r="S54" s="9">
        <f>IF(ISNA(VLOOKUP($A54,'part 2'!$AW$7:$AX$34,2,FALSE)),0,VLOOKUP($A54,'part 2'!$AW$7:$AX$34,2,FALSE))</f>
        <v>10325.4</v>
      </c>
      <c r="T54" s="18">
        <v>0</v>
      </c>
    </row>
    <row r="55" spans="1:20" ht="12.75">
      <c r="A55" s="8">
        <v>2500</v>
      </c>
      <c r="B55" s="7" t="s">
        <v>46</v>
      </c>
      <c r="C55" s="9">
        <f>IF(ISNA(VLOOKUP($A55,'part 2'!A52:B197,2,FALSE)),0,VLOOKUP($A55,'part 2'!$A$9:$B$154,2,FALSE))</f>
        <v>1273119.44</v>
      </c>
      <c r="D55" s="18">
        <f>IF(ISNA(VLOOKUP($A55,'part 2'!$D$7:$E$128,2,FALSE)),0,VLOOKUP($A55,'part 2'!$D$7:$E$128,2,FALSE))</f>
        <v>4810.93</v>
      </c>
      <c r="E55" s="9">
        <f>IF(ISNA(VLOOKUP($A55,'part 2'!$G$7:$H$151,2,FALSE)),0,VLOOKUP($A55,'part 2'!$G$7:$H$151,2,FALSE))</f>
        <v>48117.27</v>
      </c>
      <c r="F55" s="18">
        <f>IF(ISNA(VLOOKUP($A55,'part 2'!$J$7:$K$33,2,FALSE)),0,VLOOKUP($A55,'part 2'!$J$7:$K$33,2,FALSE))</f>
        <v>0</v>
      </c>
      <c r="G55" s="9">
        <f>IF(ISNA(VLOOKUP($A55,'part 2'!$M$7:$N$153,2,FALSE)),0,VLOOKUP($A55,'part 2'!$M$7:$N$153,2,FALSE))</f>
        <v>1406097.1</v>
      </c>
      <c r="H55" s="18">
        <f>IF(ISNA(VLOOKUP($A55,'part 2'!$P$7:$Q$138,2,FALSE)),0,VLOOKUP($A55,'part 2'!$P$7:$Q$138,2,FALSE))</f>
        <v>130855.59</v>
      </c>
      <c r="I55" s="9">
        <f>IF(ISNA(VLOOKUP($A55,'part 2'!$S$7:$T$44,2,FALSE)),0,VLOOKUP($A55,'part 2'!$S$7:$T$44,2,FALSE))</f>
        <v>0</v>
      </c>
      <c r="J55" s="18">
        <f>IF(ISNA(VLOOKUP($A55,'part 2'!$V$7:$W$21,2,FALSE)),0,VLOOKUP($A55,'part 2'!$V$7:$W$21,2,FALSE))</f>
        <v>0</v>
      </c>
      <c r="K55" s="9">
        <f>IF(ISNA(VLOOKUP($A55,'part 2'!$Y$7:$Z$153,2,FALSE)),0,VLOOKUP($A55,'part 2'!$Y$7:$Z$153,2,FALSE))</f>
        <v>246372.14</v>
      </c>
      <c r="L55" s="18">
        <f>IF(ISNA(VLOOKUP($A55,'part 2'!$AB$7:$AC$23,2,FALSE)),0,VLOOKUP($A55,'part 2'!$AB$7:$AC$23,2,FALSE))</f>
        <v>0</v>
      </c>
      <c r="M55" s="9">
        <f>IF(ISNA(VLOOKUP($A55,'part 2'!$AE$7:$AF$10,2,FALSE)),0,VLOOKUP($A55,'part 2'!$AE$7:$AF$10,2,FALSE))</f>
        <v>0</v>
      </c>
      <c r="N55" s="18">
        <v>0</v>
      </c>
      <c r="O55" s="9">
        <f>IF(ISNA(VLOOKUP($A55,'part 2'!$AK$7:$AL$152,2,FALSE)),0,VLOOKUP($A55,'part 2'!$AK$7:$AL$152,2,FALSE))</f>
        <v>4021756.43</v>
      </c>
      <c r="P55" s="18">
        <f>IF(ISNA(VLOOKUP($A55,'part 2'!$AN$7:$AO$27,2,FALSE)),0,VLOOKUP($A55,'part 2'!$AN$7:$AO$27,2,FALSE))</f>
        <v>0</v>
      </c>
      <c r="Q55" s="18">
        <f>IF(ISNA(VLOOKUP($A55,'part 2'!$AQ$7:$AR$66,2,FALSE)),0,VLOOKUP($A55,'part 2'!$AQ$7:$AR$66,2,FALSE))</f>
        <v>7736.94</v>
      </c>
      <c r="R55" s="9">
        <f>IF(ISNA(VLOOKUP($A55,'part 2'!$AT$7:$AU$12,2,FALSE)),0,VLOOKUP($A55,'part 2'!$AT$7:$AU$12,2,FALSE))</f>
        <v>0</v>
      </c>
      <c r="S55" s="9">
        <f>IF(ISNA(VLOOKUP($A55,'part 2'!$AW$7:$AX$34,2,FALSE)),0,VLOOKUP($A55,'part 2'!$AW$7:$AX$34,2,FALSE))</f>
        <v>286</v>
      </c>
      <c r="T55" s="18">
        <v>0</v>
      </c>
    </row>
    <row r="56" spans="1:20" ht="12.75">
      <c r="A56" s="8">
        <v>2520</v>
      </c>
      <c r="B56" s="7" t="s">
        <v>112</v>
      </c>
      <c r="C56" s="9">
        <f>IF(ISNA(VLOOKUP($A56,'part 2'!A53:B198,2,FALSE)),0,VLOOKUP($A56,'part 2'!$A$9:$B$154,2,FALSE))</f>
        <v>6603016.78</v>
      </c>
      <c r="D56" s="18">
        <f>IF(ISNA(VLOOKUP($A56,'part 2'!$D$7:$E$128,2,FALSE)),0,VLOOKUP($A56,'part 2'!$D$7:$E$128,2,FALSE))</f>
        <v>7132.24</v>
      </c>
      <c r="E56" s="9">
        <f>IF(ISNA(VLOOKUP($A56,'part 2'!$G$7:$H$151,2,FALSE)),0,VLOOKUP($A56,'part 2'!$G$7:$H$151,2,FALSE))</f>
        <v>142578.46</v>
      </c>
      <c r="F56" s="18">
        <f>IF(ISNA(VLOOKUP($A56,'part 2'!$J$7:$K$33,2,FALSE)),0,VLOOKUP($A56,'part 2'!$J$7:$K$33,2,FALSE))</f>
        <v>0</v>
      </c>
      <c r="G56" s="9">
        <f>IF(ISNA(VLOOKUP($A56,'part 2'!$M$7:$N$153,2,FALSE)),0,VLOOKUP($A56,'part 2'!$M$7:$N$153,2,FALSE))</f>
        <v>13505370.88</v>
      </c>
      <c r="H56" s="18">
        <f>IF(ISNA(VLOOKUP($A56,'part 2'!$P$7:$Q$138,2,FALSE)),0,VLOOKUP($A56,'part 2'!$P$7:$Q$138,2,FALSE))</f>
        <v>2183489.47</v>
      </c>
      <c r="I56" s="9">
        <f>IF(ISNA(VLOOKUP($A56,'part 2'!$S$7:$T$44,2,FALSE)),0,VLOOKUP($A56,'part 2'!$S$7:$T$44,2,FALSE))</f>
        <v>27649.67</v>
      </c>
      <c r="J56" s="18">
        <f>IF(ISNA(VLOOKUP($A56,'part 2'!$V$7:$W$21,2,FALSE)),0,VLOOKUP($A56,'part 2'!$V$7:$W$21,2,FALSE))</f>
        <v>0</v>
      </c>
      <c r="K56" s="9">
        <f>IF(ISNA(VLOOKUP($A56,'part 2'!$Y$7:$Z$153,2,FALSE)),0,VLOOKUP($A56,'part 2'!$Y$7:$Z$153,2,FALSE))</f>
        <v>1967235.36</v>
      </c>
      <c r="L56" s="18">
        <f>IF(ISNA(VLOOKUP($A56,'part 2'!$AB$7:$AC$23,2,FALSE)),0,VLOOKUP($A56,'part 2'!$AB$7:$AC$23,2,FALSE))</f>
        <v>0</v>
      </c>
      <c r="M56" s="9">
        <f>IF(ISNA(VLOOKUP($A56,'part 2'!$AE$7:$AF$10,2,FALSE)),0,VLOOKUP($A56,'part 2'!$AE$7:$AF$10,2,FALSE))</f>
        <v>0</v>
      </c>
      <c r="N56" s="18">
        <v>0</v>
      </c>
      <c r="O56" s="9">
        <f>IF(ISNA(VLOOKUP($A56,'part 2'!$AK$7:$AL$152,2,FALSE)),0,VLOOKUP($A56,'part 2'!$AK$7:$AL$152,2,FALSE))</f>
        <v>16936891.11</v>
      </c>
      <c r="P56" s="18">
        <f>IF(ISNA(VLOOKUP($A56,'part 2'!$AN$7:$AO$27,2,FALSE)),0,VLOOKUP($A56,'part 2'!$AN$7:$AO$27,2,FALSE))</f>
        <v>8445.7</v>
      </c>
      <c r="Q56" s="18">
        <f>IF(ISNA(VLOOKUP($A56,'part 2'!$AQ$7:$AR$66,2,FALSE)),0,VLOOKUP($A56,'part 2'!$AQ$7:$AR$66,2,FALSE))</f>
        <v>0</v>
      </c>
      <c r="R56" s="9">
        <f>IF(ISNA(VLOOKUP($A56,'part 2'!$AT$7:$AU$12,2,FALSE)),0,VLOOKUP($A56,'part 2'!$AT$7:$AU$12,2,FALSE))</f>
        <v>0</v>
      </c>
      <c r="S56" s="9">
        <f>IF(ISNA(VLOOKUP($A56,'part 2'!$AW$7:$AX$34,2,FALSE)),0,VLOOKUP($A56,'part 2'!$AW$7:$AX$34,2,FALSE))</f>
        <v>0</v>
      </c>
      <c r="T56" s="18">
        <v>0</v>
      </c>
    </row>
    <row r="57" spans="1:20" ht="12.75">
      <c r="A57" s="8">
        <v>2521</v>
      </c>
      <c r="B57" s="7" t="s">
        <v>113</v>
      </c>
      <c r="C57" s="9">
        <f>IF(ISNA(VLOOKUP($A57,'part 2'!A54:B199,2,FALSE)),0,VLOOKUP($A57,'part 2'!$A$9:$B$154,2,FALSE))</f>
        <v>1059570.42</v>
      </c>
      <c r="D57" s="18">
        <f>IF(ISNA(VLOOKUP($A57,'part 2'!$D$7:$E$128,2,FALSE)),0,VLOOKUP($A57,'part 2'!$D$7:$E$128,2,FALSE))</f>
        <v>91643.2</v>
      </c>
      <c r="E57" s="9">
        <f>IF(ISNA(VLOOKUP($A57,'part 2'!$G$7:$H$151,2,FALSE)),0,VLOOKUP($A57,'part 2'!$G$7:$H$151,2,FALSE))</f>
        <v>20805</v>
      </c>
      <c r="F57" s="18">
        <f>IF(ISNA(VLOOKUP($A57,'part 2'!$J$7:$K$33,2,FALSE)),0,VLOOKUP($A57,'part 2'!$J$7:$K$33,2,FALSE))</f>
        <v>0</v>
      </c>
      <c r="G57" s="9">
        <f>IF(ISNA(VLOOKUP($A57,'part 2'!$M$7:$N$153,2,FALSE)),0,VLOOKUP($A57,'part 2'!$M$7:$N$153,2,FALSE))</f>
        <v>763080.77</v>
      </c>
      <c r="H57" s="18">
        <f>IF(ISNA(VLOOKUP($A57,'part 2'!$P$7:$Q$138,2,FALSE)),0,VLOOKUP($A57,'part 2'!$P$7:$Q$138,2,FALSE))</f>
        <v>0</v>
      </c>
      <c r="I57" s="9">
        <f>IF(ISNA(VLOOKUP($A57,'part 2'!$S$7:$T$44,2,FALSE)),0,VLOOKUP($A57,'part 2'!$S$7:$T$44,2,FALSE))</f>
        <v>43507.31</v>
      </c>
      <c r="J57" s="18">
        <f>IF(ISNA(VLOOKUP($A57,'part 2'!$V$7:$W$21,2,FALSE)),0,VLOOKUP($A57,'part 2'!$V$7:$W$21,2,FALSE))</f>
        <v>0</v>
      </c>
      <c r="K57" s="9">
        <f>IF(ISNA(VLOOKUP($A57,'part 2'!$Y$7:$Z$153,2,FALSE)),0,VLOOKUP($A57,'part 2'!$Y$7:$Z$153,2,FALSE))</f>
        <v>229918.58</v>
      </c>
      <c r="L57" s="18">
        <f>IF(ISNA(VLOOKUP($A57,'part 2'!$AB$7:$AC$23,2,FALSE)),0,VLOOKUP($A57,'part 2'!$AB$7:$AC$23,2,FALSE))</f>
        <v>0</v>
      </c>
      <c r="M57" s="9">
        <f>IF(ISNA(VLOOKUP($A57,'part 2'!$AE$7:$AF$10,2,FALSE)),0,VLOOKUP($A57,'part 2'!$AE$7:$AF$10,2,FALSE))</f>
        <v>0</v>
      </c>
      <c r="N57" s="18">
        <v>0</v>
      </c>
      <c r="O57" s="9">
        <f>IF(ISNA(VLOOKUP($A57,'part 2'!$AK$7:$AL$152,2,FALSE)),0,VLOOKUP($A57,'part 2'!$AK$7:$AL$152,2,FALSE))</f>
        <v>2384910.02</v>
      </c>
      <c r="P57" s="18">
        <f>IF(ISNA(VLOOKUP($A57,'part 2'!$AN$7:$AO$27,2,FALSE)),0,VLOOKUP($A57,'part 2'!$AN$7:$AO$27,2,FALSE))</f>
        <v>0</v>
      </c>
      <c r="Q57" s="18">
        <f>IF(ISNA(VLOOKUP($A57,'part 2'!$AQ$7:$AR$66,2,FALSE)),0,VLOOKUP($A57,'part 2'!$AQ$7:$AR$66,2,FALSE))</f>
        <v>0</v>
      </c>
      <c r="R57" s="9">
        <f>IF(ISNA(VLOOKUP($A57,'part 2'!$AT$7:$AU$12,2,FALSE)),0,VLOOKUP($A57,'part 2'!$AT$7:$AU$12,2,FALSE))</f>
        <v>0</v>
      </c>
      <c r="S57" s="9">
        <f>IF(ISNA(VLOOKUP($A57,'part 2'!$AW$7:$AX$34,2,FALSE)),0,VLOOKUP($A57,'part 2'!$AW$7:$AX$34,2,FALSE))</f>
        <v>0</v>
      </c>
      <c r="T57" s="18">
        <v>0</v>
      </c>
    </row>
    <row r="58" spans="1:20" ht="12.75">
      <c r="A58" s="8">
        <v>2600</v>
      </c>
      <c r="B58" s="7" t="s">
        <v>47</v>
      </c>
      <c r="C58" s="9">
        <f>IF(ISNA(VLOOKUP($A58,'part 2'!A55:B200,2,FALSE)),0,VLOOKUP($A58,'part 2'!$A$9:$B$154,2,FALSE))</f>
        <v>587282</v>
      </c>
      <c r="D58" s="18">
        <f>IF(ISNA(VLOOKUP($A58,'part 2'!$D$7:$E$128,2,FALSE)),0,VLOOKUP($A58,'part 2'!$D$7:$E$128,2,FALSE))</f>
        <v>11649.96</v>
      </c>
      <c r="E58" s="9">
        <f>IF(ISNA(VLOOKUP($A58,'part 2'!$G$7:$H$151,2,FALSE)),0,VLOOKUP($A58,'part 2'!$G$7:$H$151,2,FALSE))</f>
        <v>21752.68</v>
      </c>
      <c r="F58" s="18">
        <f>IF(ISNA(VLOOKUP($A58,'part 2'!$J$7:$K$33,2,FALSE)),0,VLOOKUP($A58,'part 2'!$J$7:$K$33,2,FALSE))</f>
        <v>0</v>
      </c>
      <c r="G58" s="9">
        <f>IF(ISNA(VLOOKUP($A58,'part 2'!$M$7:$N$153,2,FALSE)),0,VLOOKUP($A58,'part 2'!$M$7:$N$153,2,FALSE))</f>
        <v>2569844.06</v>
      </c>
      <c r="H58" s="18">
        <f>IF(ISNA(VLOOKUP($A58,'part 2'!$P$7:$Q$138,2,FALSE)),0,VLOOKUP($A58,'part 2'!$P$7:$Q$138,2,FALSE))</f>
        <v>9548.16</v>
      </c>
      <c r="I58" s="9">
        <f>IF(ISNA(VLOOKUP($A58,'part 2'!$S$7:$T$44,2,FALSE)),0,VLOOKUP($A58,'part 2'!$S$7:$T$44,2,FALSE))</f>
        <v>0</v>
      </c>
      <c r="J58" s="18">
        <f>IF(ISNA(VLOOKUP($A58,'part 2'!$V$7:$W$21,2,FALSE)),0,VLOOKUP($A58,'part 2'!$V$7:$W$21,2,FALSE))</f>
        <v>0</v>
      </c>
      <c r="K58" s="9">
        <f>IF(ISNA(VLOOKUP($A58,'part 2'!$Y$7:$Z$153,2,FALSE)),0,VLOOKUP($A58,'part 2'!$Y$7:$Z$153,2,FALSE))</f>
        <v>400582.28</v>
      </c>
      <c r="L58" s="18">
        <f>IF(ISNA(VLOOKUP($A58,'part 2'!$AB$7:$AC$23,2,FALSE)),0,VLOOKUP($A58,'part 2'!$AB$7:$AC$23,2,FALSE))</f>
        <v>0</v>
      </c>
      <c r="M58" s="9">
        <f>IF(ISNA(VLOOKUP($A58,'part 2'!$AE$7:$AF$10,2,FALSE)),0,VLOOKUP($A58,'part 2'!$AE$7:$AF$10,2,FALSE))</f>
        <v>0</v>
      </c>
      <c r="N58" s="18">
        <v>0</v>
      </c>
      <c r="O58" s="9">
        <f>IF(ISNA(VLOOKUP($A58,'part 2'!$AK$7:$AL$152,2,FALSE)),0,VLOOKUP($A58,'part 2'!$AK$7:$AL$152,2,FALSE))</f>
        <v>1709456.61</v>
      </c>
      <c r="P58" s="18">
        <f>IF(ISNA(VLOOKUP($A58,'part 2'!$AN$7:$AO$27,2,FALSE)),0,VLOOKUP($A58,'part 2'!$AN$7:$AO$27,2,FALSE))</f>
        <v>0</v>
      </c>
      <c r="Q58" s="18">
        <f>IF(ISNA(VLOOKUP($A58,'part 2'!$AQ$7:$AR$66,2,FALSE)),0,VLOOKUP($A58,'part 2'!$AQ$7:$AR$66,2,FALSE))</f>
        <v>0</v>
      </c>
      <c r="R58" s="9">
        <f>IF(ISNA(VLOOKUP($A58,'part 2'!$AT$7:$AU$12,2,FALSE)),0,VLOOKUP($A58,'part 2'!$AT$7:$AU$12,2,FALSE))</f>
        <v>0</v>
      </c>
      <c r="S58" s="9">
        <f>IF(ISNA(VLOOKUP($A58,'part 2'!$AW$7:$AX$34,2,FALSE)),0,VLOOKUP($A58,'part 2'!$AW$7:$AX$34,2,FALSE))</f>
        <v>0</v>
      </c>
      <c r="T58" s="18">
        <v>0</v>
      </c>
    </row>
    <row r="59" spans="1:20" ht="12.75">
      <c r="A59" s="8">
        <v>2620</v>
      </c>
      <c r="B59" s="7" t="s">
        <v>114</v>
      </c>
      <c r="C59" s="9">
        <f>IF(ISNA(VLOOKUP($A59,'part 2'!A56:B201,2,FALSE)),0,VLOOKUP($A59,'part 2'!$A$9:$B$154,2,FALSE))</f>
        <v>138681.08</v>
      </c>
      <c r="D59" s="18">
        <f>IF(ISNA(VLOOKUP($A59,'part 2'!$D$7:$E$128,2,FALSE)),0,VLOOKUP($A59,'part 2'!$D$7:$E$128,2,FALSE))</f>
        <v>2363.21</v>
      </c>
      <c r="E59" s="9">
        <f>IF(ISNA(VLOOKUP($A59,'part 2'!$G$7:$H$151,2,FALSE)),0,VLOOKUP($A59,'part 2'!$G$7:$H$151,2,FALSE))</f>
        <v>7962</v>
      </c>
      <c r="F59" s="18">
        <f>IF(ISNA(VLOOKUP($A59,'part 2'!$J$7:$K$33,2,FALSE)),0,VLOOKUP($A59,'part 2'!$J$7:$K$33,2,FALSE))</f>
        <v>0</v>
      </c>
      <c r="G59" s="9">
        <f>IF(ISNA(VLOOKUP($A59,'part 2'!$M$7:$N$153,2,FALSE)),0,VLOOKUP($A59,'part 2'!$M$7:$N$153,2,FALSE))</f>
        <v>368688.75</v>
      </c>
      <c r="H59" s="18">
        <f>IF(ISNA(VLOOKUP($A59,'part 2'!$P$7:$Q$138,2,FALSE)),0,VLOOKUP($A59,'part 2'!$P$7:$Q$138,2,FALSE))</f>
        <v>0</v>
      </c>
      <c r="I59" s="9">
        <f>IF(ISNA(VLOOKUP($A59,'part 2'!$S$7:$T$44,2,FALSE)),0,VLOOKUP($A59,'part 2'!$S$7:$T$44,2,FALSE))</f>
        <v>0</v>
      </c>
      <c r="J59" s="18">
        <f>IF(ISNA(VLOOKUP($A59,'part 2'!$V$7:$W$21,2,FALSE)),0,VLOOKUP($A59,'part 2'!$V$7:$W$21,2,FALSE))</f>
        <v>0</v>
      </c>
      <c r="K59" s="9">
        <f>IF(ISNA(VLOOKUP($A59,'part 2'!$Y$7:$Z$153,2,FALSE)),0,VLOOKUP($A59,'part 2'!$Y$7:$Z$153,2,FALSE))</f>
        <v>43966.27</v>
      </c>
      <c r="L59" s="18">
        <f>IF(ISNA(VLOOKUP($A59,'part 2'!$AB$7:$AC$23,2,FALSE)),0,VLOOKUP($A59,'part 2'!$AB$7:$AC$23,2,FALSE))</f>
        <v>0</v>
      </c>
      <c r="M59" s="9">
        <f>IF(ISNA(VLOOKUP($A59,'part 2'!$AE$7:$AF$10,2,FALSE)),0,VLOOKUP($A59,'part 2'!$AE$7:$AF$10,2,FALSE))</f>
        <v>0</v>
      </c>
      <c r="N59" s="18">
        <v>0</v>
      </c>
      <c r="O59" s="9">
        <f>IF(ISNA(VLOOKUP($A59,'part 2'!$AK$7:$AL$152,2,FALSE)),0,VLOOKUP($A59,'part 2'!$AK$7:$AL$152,2,FALSE))</f>
        <v>279536.28</v>
      </c>
      <c r="P59" s="18">
        <f>IF(ISNA(VLOOKUP($A59,'part 2'!$AN$7:$AO$27,2,FALSE)),0,VLOOKUP($A59,'part 2'!$AN$7:$AO$27,2,FALSE))</f>
        <v>0</v>
      </c>
      <c r="Q59" s="18">
        <f>IF(ISNA(VLOOKUP($A59,'part 2'!$AQ$7:$AR$66,2,FALSE)),0,VLOOKUP($A59,'part 2'!$AQ$7:$AR$66,2,FALSE))</f>
        <v>0</v>
      </c>
      <c r="R59" s="9">
        <f>IF(ISNA(VLOOKUP($A59,'part 2'!$AT$7:$AU$12,2,FALSE)),0,VLOOKUP($A59,'part 2'!$AT$7:$AU$12,2,FALSE))</f>
        <v>0</v>
      </c>
      <c r="S59" s="9">
        <f>IF(ISNA(VLOOKUP($A59,'part 2'!$AW$7:$AX$34,2,FALSE)),0,VLOOKUP($A59,'part 2'!$AW$7:$AX$34,2,FALSE))</f>
        <v>0</v>
      </c>
      <c r="T59" s="18">
        <v>0</v>
      </c>
    </row>
    <row r="60" spans="1:20" ht="12.75">
      <c r="A60" s="8">
        <v>2700</v>
      </c>
      <c r="B60" s="7" t="s">
        <v>48</v>
      </c>
      <c r="C60" s="9">
        <f>IF(ISNA(VLOOKUP($A60,'part 2'!A57:B202,2,FALSE)),0,VLOOKUP($A60,'part 2'!$A$9:$B$154,2,FALSE))</f>
        <v>386809.98</v>
      </c>
      <c r="D60" s="18">
        <f>IF(ISNA(VLOOKUP($A60,'part 2'!$D$7:$E$128,2,FALSE)),0,VLOOKUP($A60,'part 2'!$D$7:$E$128,2,FALSE))</f>
        <v>3613.29</v>
      </c>
      <c r="E60" s="9">
        <f>IF(ISNA(VLOOKUP($A60,'part 2'!$G$7:$H$151,2,FALSE)),0,VLOOKUP($A60,'part 2'!$G$7:$H$151,2,FALSE))</f>
        <v>27086.15</v>
      </c>
      <c r="F60" s="18">
        <f>IF(ISNA(VLOOKUP($A60,'part 2'!$J$7:$K$33,2,FALSE)),0,VLOOKUP($A60,'part 2'!$J$7:$K$33,2,FALSE))</f>
        <v>0</v>
      </c>
      <c r="G60" s="9">
        <f>IF(ISNA(VLOOKUP($A60,'part 2'!$M$7:$N$153,2,FALSE)),0,VLOOKUP($A60,'part 2'!$M$7:$N$153,2,FALSE))</f>
        <v>1891610.95</v>
      </c>
      <c r="H60" s="18">
        <f>IF(ISNA(VLOOKUP($A60,'part 2'!$P$7:$Q$138,2,FALSE)),0,VLOOKUP($A60,'part 2'!$P$7:$Q$138,2,FALSE))</f>
        <v>188434.69</v>
      </c>
      <c r="I60" s="9">
        <f>IF(ISNA(VLOOKUP($A60,'part 2'!$S$7:$T$44,2,FALSE)),0,VLOOKUP($A60,'part 2'!$S$7:$T$44,2,FALSE))</f>
        <v>9332.72</v>
      </c>
      <c r="J60" s="18">
        <f>IF(ISNA(VLOOKUP($A60,'part 2'!$V$7:$W$21,2,FALSE)),0,VLOOKUP($A60,'part 2'!$V$7:$W$21,2,FALSE))</f>
        <v>0</v>
      </c>
      <c r="K60" s="9">
        <f>IF(ISNA(VLOOKUP($A60,'part 2'!$Y$7:$Z$153,2,FALSE)),0,VLOOKUP($A60,'part 2'!$Y$7:$Z$153,2,FALSE))</f>
        <v>191890.39</v>
      </c>
      <c r="L60" s="18">
        <f>IF(ISNA(VLOOKUP($A60,'part 2'!$AB$7:$AC$23,2,FALSE)),0,VLOOKUP($A60,'part 2'!$AB$7:$AC$23,2,FALSE))</f>
        <v>9480</v>
      </c>
      <c r="M60" s="9">
        <f>IF(ISNA(VLOOKUP($A60,'part 2'!$AE$7:$AF$10,2,FALSE)),0,VLOOKUP($A60,'part 2'!$AE$7:$AF$10,2,FALSE))</f>
        <v>0</v>
      </c>
      <c r="N60" s="18">
        <v>0</v>
      </c>
      <c r="O60" s="9">
        <f>IF(ISNA(VLOOKUP($A60,'part 2'!$AK$7:$AL$152,2,FALSE)),0,VLOOKUP($A60,'part 2'!$AK$7:$AL$152,2,FALSE))</f>
        <v>1016163.76</v>
      </c>
      <c r="P60" s="18">
        <f>IF(ISNA(VLOOKUP($A60,'part 2'!$AN$7:$AO$27,2,FALSE)),0,VLOOKUP($A60,'part 2'!$AN$7:$AO$27,2,FALSE))</f>
        <v>909.96</v>
      </c>
      <c r="Q60" s="18">
        <f>IF(ISNA(VLOOKUP($A60,'part 2'!$AQ$7:$AR$66,2,FALSE)),0,VLOOKUP($A60,'part 2'!$AQ$7:$AR$66,2,FALSE))</f>
        <v>0</v>
      </c>
      <c r="R60" s="9">
        <f>IF(ISNA(VLOOKUP($A60,'part 2'!$AT$7:$AU$12,2,FALSE)),0,VLOOKUP($A60,'part 2'!$AT$7:$AU$12,2,FALSE))</f>
        <v>0</v>
      </c>
      <c r="S60" s="9">
        <f>IF(ISNA(VLOOKUP($A60,'part 2'!$AW$7:$AX$34,2,FALSE)),0,VLOOKUP($A60,'part 2'!$AW$7:$AX$34,2,FALSE))</f>
        <v>0</v>
      </c>
      <c r="T60" s="18">
        <v>0</v>
      </c>
    </row>
    <row r="61" spans="1:20" ht="12.75">
      <c r="A61" s="8">
        <v>2900</v>
      </c>
      <c r="B61" s="7" t="s">
        <v>49</v>
      </c>
      <c r="C61" s="9">
        <f>IF(ISNA(VLOOKUP($A61,'part 2'!A58:B203,2,FALSE)),0,VLOOKUP($A61,'part 2'!$A$9:$B$154,2,FALSE))</f>
        <v>976562.12</v>
      </c>
      <c r="D61" s="18">
        <f>IF(ISNA(VLOOKUP($A61,'part 2'!$D$7:$E$128,2,FALSE)),0,VLOOKUP($A61,'part 2'!$D$7:$E$128,2,FALSE))</f>
        <v>11205</v>
      </c>
      <c r="E61" s="9">
        <f>IF(ISNA(VLOOKUP($A61,'part 2'!$G$7:$H$151,2,FALSE)),0,VLOOKUP($A61,'part 2'!$G$7:$H$151,2,FALSE))</f>
        <v>57550.32</v>
      </c>
      <c r="F61" s="18">
        <f>IF(ISNA(VLOOKUP($A61,'part 2'!$J$7:$K$33,2,FALSE)),0,VLOOKUP($A61,'part 2'!$J$7:$K$33,2,FALSE))</f>
        <v>0</v>
      </c>
      <c r="G61" s="9">
        <f>IF(ISNA(VLOOKUP($A61,'part 2'!$M$7:$N$153,2,FALSE)),0,VLOOKUP($A61,'part 2'!$M$7:$N$153,2,FALSE))</f>
        <v>638129.52</v>
      </c>
      <c r="H61" s="18">
        <f>IF(ISNA(VLOOKUP($A61,'part 2'!$P$7:$Q$138,2,FALSE)),0,VLOOKUP($A61,'part 2'!$P$7:$Q$138,2,FALSE))</f>
        <v>39871.41</v>
      </c>
      <c r="I61" s="9">
        <f>IF(ISNA(VLOOKUP($A61,'part 2'!$S$7:$T$44,2,FALSE)),0,VLOOKUP($A61,'part 2'!$S$7:$T$44,2,FALSE))</f>
        <v>0</v>
      </c>
      <c r="J61" s="18">
        <f>IF(ISNA(VLOOKUP($A61,'part 2'!$V$7:$W$21,2,FALSE)),0,VLOOKUP($A61,'part 2'!$V$7:$W$21,2,FALSE))</f>
        <v>0</v>
      </c>
      <c r="K61" s="9">
        <f>IF(ISNA(VLOOKUP($A61,'part 2'!$Y$7:$Z$153,2,FALSE)),0,VLOOKUP($A61,'part 2'!$Y$7:$Z$153,2,FALSE))</f>
        <v>183062.49</v>
      </c>
      <c r="L61" s="18">
        <f>IF(ISNA(VLOOKUP($A61,'part 2'!$AB$7:$AC$23,2,FALSE)),0,VLOOKUP($A61,'part 2'!$AB$7:$AC$23,2,FALSE))</f>
        <v>0</v>
      </c>
      <c r="M61" s="9">
        <f>IF(ISNA(VLOOKUP($A61,'part 2'!$AE$7:$AF$10,2,FALSE)),0,VLOOKUP($A61,'part 2'!$AE$7:$AF$10,2,FALSE))</f>
        <v>0</v>
      </c>
      <c r="N61" s="18">
        <v>0</v>
      </c>
      <c r="O61" s="9">
        <f>IF(ISNA(VLOOKUP($A61,'part 2'!$AK$7:$AL$152,2,FALSE)),0,VLOOKUP($A61,'part 2'!$AK$7:$AL$152,2,FALSE))</f>
        <v>2434638.94</v>
      </c>
      <c r="P61" s="18">
        <f>IF(ISNA(VLOOKUP($A61,'part 2'!$AN$7:$AO$27,2,FALSE)),0,VLOOKUP($A61,'part 2'!$AN$7:$AO$27,2,FALSE))</f>
        <v>0</v>
      </c>
      <c r="Q61" s="18">
        <f>IF(ISNA(VLOOKUP($A61,'part 2'!$AQ$7:$AR$66,2,FALSE)),0,VLOOKUP($A61,'part 2'!$AQ$7:$AR$66,2,FALSE))</f>
        <v>55091.73</v>
      </c>
      <c r="R61" s="9">
        <f>IF(ISNA(VLOOKUP($A61,'part 2'!$AT$7:$AU$12,2,FALSE)),0,VLOOKUP($A61,'part 2'!$AT$7:$AU$12,2,FALSE))</f>
        <v>0</v>
      </c>
      <c r="S61" s="9">
        <f>IF(ISNA(VLOOKUP($A61,'part 2'!$AW$7:$AX$34,2,FALSE)),0,VLOOKUP($A61,'part 2'!$AW$7:$AX$34,2,FALSE))</f>
        <v>75104.52</v>
      </c>
      <c r="T61" s="18">
        <v>0</v>
      </c>
    </row>
    <row r="62" spans="1:20" ht="12.75">
      <c r="A62" s="8">
        <v>3000</v>
      </c>
      <c r="B62" s="7" t="s">
        <v>50</v>
      </c>
      <c r="C62" s="9">
        <f>IF(ISNA(VLOOKUP($A62,'part 2'!A59:B204,2,FALSE)),0,VLOOKUP($A62,'part 2'!$A$9:$B$154,2,FALSE))</f>
        <v>1777357.44</v>
      </c>
      <c r="D62" s="18">
        <f>IF(ISNA(VLOOKUP($A62,'part 2'!$D$7:$E$128,2,FALSE)),0,VLOOKUP($A62,'part 2'!$D$7:$E$128,2,FALSE))</f>
        <v>23397.23</v>
      </c>
      <c r="E62" s="9">
        <f>IF(ISNA(VLOOKUP($A62,'part 2'!$G$7:$H$151,2,FALSE)),0,VLOOKUP($A62,'part 2'!$G$7:$H$151,2,FALSE))</f>
        <v>33446.96</v>
      </c>
      <c r="F62" s="18">
        <f>IF(ISNA(VLOOKUP($A62,'part 2'!$J$7:$K$33,2,FALSE)),0,VLOOKUP($A62,'part 2'!$J$7:$K$33,2,FALSE))</f>
        <v>0</v>
      </c>
      <c r="G62" s="9">
        <f>IF(ISNA(VLOOKUP($A62,'part 2'!$M$7:$N$153,2,FALSE)),0,VLOOKUP($A62,'part 2'!$M$7:$N$153,2,FALSE))</f>
        <v>1010914.52</v>
      </c>
      <c r="H62" s="18">
        <f>IF(ISNA(VLOOKUP($A62,'part 2'!$P$7:$Q$138,2,FALSE)),0,VLOOKUP($A62,'part 2'!$P$7:$Q$138,2,FALSE))</f>
        <v>220950.49</v>
      </c>
      <c r="I62" s="9">
        <f>IF(ISNA(VLOOKUP($A62,'part 2'!$S$7:$T$44,2,FALSE)),0,VLOOKUP($A62,'part 2'!$S$7:$T$44,2,FALSE))</f>
        <v>9861.8</v>
      </c>
      <c r="J62" s="18">
        <f>IF(ISNA(VLOOKUP($A62,'part 2'!$V$7:$W$21,2,FALSE)),0,VLOOKUP($A62,'part 2'!$V$7:$W$21,2,FALSE))</f>
        <v>0</v>
      </c>
      <c r="K62" s="9">
        <f>IF(ISNA(VLOOKUP($A62,'part 2'!$Y$7:$Z$153,2,FALSE)),0,VLOOKUP($A62,'part 2'!$Y$7:$Z$153,2,FALSE))</f>
        <v>169786.46</v>
      </c>
      <c r="L62" s="18">
        <f>IF(ISNA(VLOOKUP($A62,'part 2'!$AB$7:$AC$23,2,FALSE)),0,VLOOKUP($A62,'part 2'!$AB$7:$AC$23,2,FALSE))</f>
        <v>1265.8</v>
      </c>
      <c r="M62" s="9">
        <f>IF(ISNA(VLOOKUP($A62,'part 2'!$AE$7:$AF$10,2,FALSE)),0,VLOOKUP($A62,'part 2'!$AE$7:$AF$10,2,FALSE))</f>
        <v>0</v>
      </c>
      <c r="N62" s="18">
        <v>0</v>
      </c>
      <c r="O62" s="9">
        <f>IF(ISNA(VLOOKUP($A62,'part 2'!$AK$7:$AL$152,2,FALSE)),0,VLOOKUP($A62,'part 2'!$AK$7:$AL$152,2,FALSE))</f>
        <v>5080218.17</v>
      </c>
      <c r="P62" s="18">
        <f>IF(ISNA(VLOOKUP($A62,'part 2'!$AN$7:$AO$27,2,FALSE)),0,VLOOKUP($A62,'part 2'!$AN$7:$AO$27,2,FALSE))</f>
        <v>414.58</v>
      </c>
      <c r="Q62" s="18">
        <f>IF(ISNA(VLOOKUP($A62,'part 2'!$AQ$7:$AR$66,2,FALSE)),0,VLOOKUP($A62,'part 2'!$AQ$7:$AR$66,2,FALSE))</f>
        <v>0</v>
      </c>
      <c r="R62" s="9">
        <f>IF(ISNA(VLOOKUP($A62,'part 2'!$AT$7:$AU$12,2,FALSE)),0,VLOOKUP($A62,'part 2'!$AT$7:$AU$12,2,FALSE))</f>
        <v>0</v>
      </c>
      <c r="S62" s="9">
        <f>IF(ISNA(VLOOKUP($A62,'part 2'!$AW$7:$AX$34,2,FALSE)),0,VLOOKUP($A62,'part 2'!$AW$7:$AX$34,2,FALSE))</f>
        <v>0</v>
      </c>
      <c r="T62" s="18">
        <v>0</v>
      </c>
    </row>
    <row r="63" spans="1:20" ht="12.75">
      <c r="A63" s="8">
        <v>3020</v>
      </c>
      <c r="B63" s="7" t="s">
        <v>115</v>
      </c>
      <c r="C63" s="9">
        <f>IF(ISNA(VLOOKUP($A63,'part 2'!A60:B205,2,FALSE)),0,VLOOKUP($A63,'part 2'!$A$9:$B$154,2,FALSE))</f>
        <v>676444.34</v>
      </c>
      <c r="D63" s="18">
        <f>IF(ISNA(VLOOKUP($A63,'part 2'!$D$7:$E$128,2,FALSE)),0,VLOOKUP($A63,'part 2'!$D$7:$E$128,2,FALSE))</f>
        <v>0</v>
      </c>
      <c r="E63" s="9">
        <f>IF(ISNA(VLOOKUP($A63,'part 2'!$G$7:$H$151,2,FALSE)),0,VLOOKUP($A63,'part 2'!$G$7:$H$151,2,FALSE))</f>
        <v>9842.07</v>
      </c>
      <c r="F63" s="18">
        <f>IF(ISNA(VLOOKUP($A63,'part 2'!$J$7:$K$33,2,FALSE)),0,VLOOKUP($A63,'part 2'!$J$7:$K$33,2,FALSE))</f>
        <v>0</v>
      </c>
      <c r="G63" s="9">
        <f>IF(ISNA(VLOOKUP($A63,'part 2'!$M$7:$N$153,2,FALSE)),0,VLOOKUP($A63,'part 2'!$M$7:$N$153,2,FALSE))</f>
        <v>1244630.44</v>
      </c>
      <c r="H63" s="18">
        <f>IF(ISNA(VLOOKUP($A63,'part 2'!$P$7:$Q$138,2,FALSE)),0,VLOOKUP($A63,'part 2'!$P$7:$Q$138,2,FALSE))</f>
        <v>257972.43</v>
      </c>
      <c r="I63" s="9">
        <f>IF(ISNA(VLOOKUP($A63,'part 2'!$S$7:$T$44,2,FALSE)),0,VLOOKUP($A63,'part 2'!$S$7:$T$44,2,FALSE))</f>
        <v>0</v>
      </c>
      <c r="J63" s="18">
        <f>IF(ISNA(VLOOKUP($A63,'part 2'!$V$7:$W$21,2,FALSE)),0,VLOOKUP($A63,'part 2'!$V$7:$W$21,2,FALSE))</f>
        <v>0</v>
      </c>
      <c r="K63" s="9">
        <f>IF(ISNA(VLOOKUP($A63,'part 2'!$Y$7:$Z$153,2,FALSE)),0,VLOOKUP($A63,'part 2'!$Y$7:$Z$153,2,FALSE))</f>
        <v>283001.14</v>
      </c>
      <c r="L63" s="18">
        <f>IF(ISNA(VLOOKUP($A63,'part 2'!$AB$7:$AC$23,2,FALSE)),0,VLOOKUP($A63,'part 2'!$AB$7:$AC$23,2,FALSE))</f>
        <v>0</v>
      </c>
      <c r="M63" s="9">
        <f>IF(ISNA(VLOOKUP($A63,'part 2'!$AE$7:$AF$10,2,FALSE)),0,VLOOKUP($A63,'part 2'!$AE$7:$AF$10,2,FALSE))</f>
        <v>0</v>
      </c>
      <c r="N63" s="18">
        <v>0</v>
      </c>
      <c r="O63" s="9">
        <f>IF(ISNA(VLOOKUP($A63,'part 2'!$AK$7:$AL$152,2,FALSE)),0,VLOOKUP($A63,'part 2'!$AK$7:$AL$152,2,FALSE))</f>
        <v>1640716.77</v>
      </c>
      <c r="P63" s="18">
        <f>IF(ISNA(VLOOKUP($A63,'part 2'!$AN$7:$AO$27,2,FALSE)),0,VLOOKUP($A63,'part 2'!$AN$7:$AO$27,2,FALSE))</f>
        <v>0</v>
      </c>
      <c r="Q63" s="18">
        <f>IF(ISNA(VLOOKUP($A63,'part 2'!$AQ$7:$AR$66,2,FALSE)),0,VLOOKUP($A63,'part 2'!$AQ$7:$AR$66,2,FALSE))</f>
        <v>0</v>
      </c>
      <c r="R63" s="9">
        <f>IF(ISNA(VLOOKUP($A63,'part 2'!$AT$7:$AU$12,2,FALSE)),0,VLOOKUP($A63,'part 2'!$AT$7:$AU$12,2,FALSE))</f>
        <v>0</v>
      </c>
      <c r="S63" s="9">
        <f>IF(ISNA(VLOOKUP($A63,'part 2'!$AW$7:$AX$34,2,FALSE)),0,VLOOKUP($A63,'part 2'!$AW$7:$AX$34,2,FALSE))</f>
        <v>0</v>
      </c>
      <c r="T63" s="18">
        <v>0</v>
      </c>
    </row>
    <row r="64" spans="1:20" ht="12.75">
      <c r="A64" s="8">
        <v>3021</v>
      </c>
      <c r="B64" s="7" t="s">
        <v>116</v>
      </c>
      <c r="C64" s="9">
        <f>IF(ISNA(VLOOKUP($A64,'part 2'!A61:B206,2,FALSE)),0,VLOOKUP($A64,'part 2'!$A$9:$B$154,2,FALSE))</f>
        <v>1080021.07</v>
      </c>
      <c r="D64" s="18">
        <f>IF(ISNA(VLOOKUP($A64,'part 2'!$D$7:$E$128,2,FALSE)),0,VLOOKUP($A64,'part 2'!$D$7:$E$128,2,FALSE))</f>
        <v>11108.75</v>
      </c>
      <c r="E64" s="9">
        <f>IF(ISNA(VLOOKUP($A64,'part 2'!$G$7:$H$151,2,FALSE)),0,VLOOKUP($A64,'part 2'!$G$7:$H$151,2,FALSE))</f>
        <v>38037.98</v>
      </c>
      <c r="F64" s="18">
        <f>IF(ISNA(VLOOKUP($A64,'part 2'!$J$7:$K$33,2,FALSE)),0,VLOOKUP($A64,'part 2'!$J$7:$K$33,2,FALSE))</f>
        <v>0</v>
      </c>
      <c r="G64" s="9">
        <f>IF(ISNA(VLOOKUP($A64,'part 2'!$M$7:$N$153,2,FALSE)),0,VLOOKUP($A64,'part 2'!$M$7:$N$153,2,FALSE))</f>
        <v>656144.96</v>
      </c>
      <c r="H64" s="18">
        <f>IF(ISNA(VLOOKUP($A64,'part 2'!$P$7:$Q$138,2,FALSE)),0,VLOOKUP($A64,'part 2'!$P$7:$Q$138,2,FALSE))</f>
        <v>100986.45</v>
      </c>
      <c r="I64" s="9">
        <f>IF(ISNA(VLOOKUP($A64,'part 2'!$S$7:$T$44,2,FALSE)),0,VLOOKUP($A64,'part 2'!$S$7:$T$44,2,FALSE))</f>
        <v>2134.95</v>
      </c>
      <c r="J64" s="18">
        <f>IF(ISNA(VLOOKUP($A64,'part 2'!$V$7:$W$21,2,FALSE)),0,VLOOKUP($A64,'part 2'!$V$7:$W$21,2,FALSE))</f>
        <v>0</v>
      </c>
      <c r="K64" s="9">
        <f>IF(ISNA(VLOOKUP($A64,'part 2'!$Y$7:$Z$153,2,FALSE)),0,VLOOKUP($A64,'part 2'!$Y$7:$Z$153,2,FALSE))</f>
        <v>170401.35</v>
      </c>
      <c r="L64" s="18">
        <f>IF(ISNA(VLOOKUP($A64,'part 2'!$AB$7:$AC$23,2,FALSE)),0,VLOOKUP($A64,'part 2'!$AB$7:$AC$23,2,FALSE))</f>
        <v>0</v>
      </c>
      <c r="M64" s="9">
        <f>IF(ISNA(VLOOKUP($A64,'part 2'!$AE$7:$AF$10,2,FALSE)),0,VLOOKUP($A64,'part 2'!$AE$7:$AF$10,2,FALSE))</f>
        <v>0</v>
      </c>
      <c r="N64" s="18">
        <v>0</v>
      </c>
      <c r="O64" s="9">
        <f>IF(ISNA(VLOOKUP($A64,'part 2'!$AK$7:$AL$152,2,FALSE)),0,VLOOKUP($A64,'part 2'!$AK$7:$AL$152,2,FALSE))</f>
        <v>4116689.91</v>
      </c>
      <c r="P64" s="18">
        <f>IF(ISNA(VLOOKUP($A64,'part 2'!$AN$7:$AO$27,2,FALSE)),0,VLOOKUP($A64,'part 2'!$AN$7:$AO$27,2,FALSE))</f>
        <v>0</v>
      </c>
      <c r="Q64" s="18">
        <f>IF(ISNA(VLOOKUP($A64,'part 2'!$AQ$7:$AR$66,2,FALSE)),0,VLOOKUP($A64,'part 2'!$AQ$7:$AR$66,2,FALSE))</f>
        <v>0</v>
      </c>
      <c r="R64" s="9">
        <f>IF(ISNA(VLOOKUP($A64,'part 2'!$AT$7:$AU$12,2,FALSE)),0,VLOOKUP($A64,'part 2'!$AT$7:$AU$12,2,FALSE))</f>
        <v>0</v>
      </c>
      <c r="S64" s="9">
        <f>IF(ISNA(VLOOKUP($A64,'part 2'!$AW$7:$AX$34,2,FALSE)),0,VLOOKUP($A64,'part 2'!$AW$7:$AX$34,2,FALSE))</f>
        <v>0</v>
      </c>
      <c r="T64" s="18">
        <v>0</v>
      </c>
    </row>
    <row r="65" spans="1:20" ht="12.75">
      <c r="A65" s="8">
        <v>3022</v>
      </c>
      <c r="B65" s="7" t="s">
        <v>117</v>
      </c>
      <c r="C65" s="9">
        <f>IF(ISNA(VLOOKUP($A65,'part 2'!A62:B207,2,FALSE)),0,VLOOKUP($A65,'part 2'!$A$9:$B$154,2,FALSE))</f>
        <v>1573962.59</v>
      </c>
      <c r="D65" s="18">
        <f>IF(ISNA(VLOOKUP($A65,'part 2'!$D$7:$E$128,2,FALSE)),0,VLOOKUP($A65,'part 2'!$D$7:$E$128,2,FALSE))</f>
        <v>18171.69</v>
      </c>
      <c r="E65" s="9">
        <f>IF(ISNA(VLOOKUP($A65,'part 2'!$G$7:$H$151,2,FALSE)),0,VLOOKUP($A65,'part 2'!$G$7:$H$151,2,FALSE))</f>
        <v>56858.25</v>
      </c>
      <c r="F65" s="18">
        <f>IF(ISNA(VLOOKUP($A65,'part 2'!$J$7:$K$33,2,FALSE)),0,VLOOKUP($A65,'part 2'!$J$7:$K$33,2,FALSE))</f>
        <v>0</v>
      </c>
      <c r="G65" s="9">
        <f>IF(ISNA(VLOOKUP($A65,'part 2'!$M$7:$N$153,2,FALSE)),0,VLOOKUP($A65,'part 2'!$M$7:$N$153,2,FALSE))</f>
        <v>2031608.03</v>
      </c>
      <c r="H65" s="18">
        <f>IF(ISNA(VLOOKUP($A65,'part 2'!$P$7:$Q$138,2,FALSE)),0,VLOOKUP($A65,'part 2'!$P$7:$Q$138,2,FALSE))</f>
        <v>97929.12</v>
      </c>
      <c r="I65" s="9">
        <f>IF(ISNA(VLOOKUP($A65,'part 2'!$S$7:$T$44,2,FALSE)),0,VLOOKUP($A65,'part 2'!$S$7:$T$44,2,FALSE))</f>
        <v>116947.76</v>
      </c>
      <c r="J65" s="18">
        <f>IF(ISNA(VLOOKUP($A65,'part 2'!$V$7:$W$21,2,FALSE)),0,VLOOKUP($A65,'part 2'!$V$7:$W$21,2,FALSE))</f>
        <v>0</v>
      </c>
      <c r="K65" s="9">
        <f>IF(ISNA(VLOOKUP($A65,'part 2'!$Y$7:$Z$153,2,FALSE)),0,VLOOKUP($A65,'part 2'!$Y$7:$Z$153,2,FALSE))</f>
        <v>450292.15</v>
      </c>
      <c r="L65" s="18">
        <f>IF(ISNA(VLOOKUP($A65,'part 2'!$AB$7:$AC$23,2,FALSE)),0,VLOOKUP($A65,'part 2'!$AB$7:$AC$23,2,FALSE))</f>
        <v>0</v>
      </c>
      <c r="M65" s="9">
        <f>IF(ISNA(VLOOKUP($A65,'part 2'!$AE$7:$AF$10,2,FALSE)),0,VLOOKUP($A65,'part 2'!$AE$7:$AF$10,2,FALSE))</f>
        <v>0</v>
      </c>
      <c r="N65" s="18">
        <v>0</v>
      </c>
      <c r="O65" s="9">
        <f>IF(ISNA(VLOOKUP($A65,'part 2'!$AK$7:$AL$152,2,FALSE)),0,VLOOKUP($A65,'part 2'!$AK$7:$AL$152,2,FALSE))</f>
        <v>7515948.31</v>
      </c>
      <c r="P65" s="18">
        <f>IF(ISNA(VLOOKUP($A65,'part 2'!$AN$7:$AO$27,2,FALSE)),0,VLOOKUP($A65,'part 2'!$AN$7:$AO$27,2,FALSE))</f>
        <v>1270.44</v>
      </c>
      <c r="Q65" s="18">
        <f>IF(ISNA(VLOOKUP($A65,'part 2'!$AQ$7:$AR$66,2,FALSE)),0,VLOOKUP($A65,'part 2'!$AQ$7:$AR$66,2,FALSE))</f>
        <v>213</v>
      </c>
      <c r="R65" s="9">
        <f>IF(ISNA(VLOOKUP($A65,'part 2'!$AT$7:$AU$12,2,FALSE)),0,VLOOKUP($A65,'part 2'!$AT$7:$AU$12,2,FALSE))</f>
        <v>0</v>
      </c>
      <c r="S65" s="9">
        <f>IF(ISNA(VLOOKUP($A65,'part 2'!$AW$7:$AX$34,2,FALSE)),0,VLOOKUP($A65,'part 2'!$AW$7:$AX$34,2,FALSE))</f>
        <v>0</v>
      </c>
      <c r="T65" s="18">
        <v>0</v>
      </c>
    </row>
    <row r="66" spans="1:20" ht="12.75">
      <c r="A66" s="8">
        <v>3111</v>
      </c>
      <c r="B66" s="7" t="s">
        <v>118</v>
      </c>
      <c r="C66" s="9">
        <f>IF(ISNA(VLOOKUP($A66,'part 2'!A63:B208,2,FALSE)),0,VLOOKUP($A66,'part 2'!$A$9:$B$154,2,FALSE))</f>
        <v>222615.52</v>
      </c>
      <c r="D66" s="18">
        <f>IF(ISNA(VLOOKUP($A66,'part 2'!$D$7:$E$128,2,FALSE)),0,VLOOKUP($A66,'part 2'!$D$7:$E$128,2,FALSE))</f>
        <v>4889.76</v>
      </c>
      <c r="E66" s="9">
        <f>IF(ISNA(VLOOKUP($A66,'part 2'!$G$7:$H$151,2,FALSE)),0,VLOOKUP($A66,'part 2'!$G$7:$H$151,2,FALSE))</f>
        <v>5375.24</v>
      </c>
      <c r="F66" s="18">
        <f>IF(ISNA(VLOOKUP($A66,'part 2'!$J$7:$K$33,2,FALSE)),0,VLOOKUP($A66,'part 2'!$J$7:$K$33,2,FALSE))</f>
        <v>0</v>
      </c>
      <c r="G66" s="9">
        <f>IF(ISNA(VLOOKUP($A66,'part 2'!$M$7:$N$153,2,FALSE)),0,VLOOKUP($A66,'part 2'!$M$7:$N$153,2,FALSE))</f>
        <v>202547.01</v>
      </c>
      <c r="H66" s="18">
        <f>IF(ISNA(VLOOKUP($A66,'part 2'!$P$7:$Q$138,2,FALSE)),0,VLOOKUP($A66,'part 2'!$P$7:$Q$138,2,FALSE))</f>
        <v>112944.77</v>
      </c>
      <c r="I66" s="9">
        <f>IF(ISNA(VLOOKUP($A66,'part 2'!$S$7:$T$44,2,FALSE)),0,VLOOKUP($A66,'part 2'!$S$7:$T$44,2,FALSE))</f>
        <v>0</v>
      </c>
      <c r="J66" s="18">
        <f>IF(ISNA(VLOOKUP($A66,'part 2'!$V$7:$W$21,2,FALSE)),0,VLOOKUP($A66,'part 2'!$V$7:$W$21,2,FALSE))</f>
        <v>0</v>
      </c>
      <c r="K66" s="9">
        <f>IF(ISNA(VLOOKUP($A66,'part 2'!$Y$7:$Z$153,2,FALSE)),0,VLOOKUP($A66,'part 2'!$Y$7:$Z$153,2,FALSE))</f>
        <v>30655.78</v>
      </c>
      <c r="L66" s="18">
        <f>IF(ISNA(VLOOKUP($A66,'part 2'!$AB$7:$AC$23,2,FALSE)),0,VLOOKUP($A66,'part 2'!$AB$7:$AC$23,2,FALSE))</f>
        <v>0</v>
      </c>
      <c r="M66" s="9">
        <f>IF(ISNA(VLOOKUP($A66,'part 2'!$AE$7:$AF$10,2,FALSE)),0,VLOOKUP($A66,'part 2'!$AE$7:$AF$10,2,FALSE))</f>
        <v>0</v>
      </c>
      <c r="N66" s="18">
        <v>0</v>
      </c>
      <c r="O66" s="9">
        <f>IF(ISNA(VLOOKUP($A66,'part 2'!$AK$7:$AL$152,2,FALSE)),0,VLOOKUP($A66,'part 2'!$AK$7:$AL$152,2,FALSE))</f>
        <v>759149.89</v>
      </c>
      <c r="P66" s="18">
        <f>IF(ISNA(VLOOKUP($A66,'part 2'!$AN$7:$AO$27,2,FALSE)),0,VLOOKUP($A66,'part 2'!$AN$7:$AO$27,2,FALSE))</f>
        <v>0</v>
      </c>
      <c r="Q66" s="18">
        <f>IF(ISNA(VLOOKUP($A66,'part 2'!$AQ$7:$AR$66,2,FALSE)),0,VLOOKUP($A66,'part 2'!$AQ$7:$AR$66,2,FALSE))</f>
        <v>33.1</v>
      </c>
      <c r="R66" s="9">
        <f>IF(ISNA(VLOOKUP($A66,'part 2'!$AT$7:$AU$12,2,FALSE)),0,VLOOKUP($A66,'part 2'!$AT$7:$AU$12,2,FALSE))</f>
        <v>0</v>
      </c>
      <c r="S66" s="9">
        <f>IF(ISNA(VLOOKUP($A66,'part 2'!$AW$7:$AX$34,2,FALSE)),0,VLOOKUP($A66,'part 2'!$AW$7:$AX$34,2,FALSE))</f>
        <v>0</v>
      </c>
      <c r="T66" s="18">
        <v>0</v>
      </c>
    </row>
    <row r="67" spans="1:20" ht="12.75">
      <c r="A67" s="8">
        <v>3112</v>
      </c>
      <c r="B67" s="7" t="s">
        <v>119</v>
      </c>
      <c r="C67" s="9">
        <f>IF(ISNA(VLOOKUP($A67,'part 2'!A64:B209,2,FALSE)),0,VLOOKUP($A67,'part 2'!$A$9:$B$154,2,FALSE))</f>
        <v>450466.28</v>
      </c>
      <c r="D67" s="18">
        <f>IF(ISNA(VLOOKUP($A67,'part 2'!$D$7:$E$128,2,FALSE)),0,VLOOKUP($A67,'part 2'!$D$7:$E$128,2,FALSE))</f>
        <v>16438.35</v>
      </c>
      <c r="E67" s="9">
        <f>IF(ISNA(VLOOKUP($A67,'part 2'!$G$7:$H$151,2,FALSE)),0,VLOOKUP($A67,'part 2'!$G$7:$H$151,2,FALSE))</f>
        <v>12119.9</v>
      </c>
      <c r="F67" s="18">
        <f>IF(ISNA(VLOOKUP($A67,'part 2'!$J$7:$K$33,2,FALSE)),0,VLOOKUP($A67,'part 2'!$J$7:$K$33,2,FALSE))</f>
        <v>0</v>
      </c>
      <c r="G67" s="9">
        <f>IF(ISNA(VLOOKUP($A67,'part 2'!$M$7:$N$153,2,FALSE)),0,VLOOKUP($A67,'part 2'!$M$7:$N$153,2,FALSE))</f>
        <v>427709.01</v>
      </c>
      <c r="H67" s="18">
        <f>IF(ISNA(VLOOKUP($A67,'part 2'!$P$7:$Q$138,2,FALSE)),0,VLOOKUP($A67,'part 2'!$P$7:$Q$138,2,FALSE))</f>
        <v>97585.74</v>
      </c>
      <c r="I67" s="9">
        <f>IF(ISNA(VLOOKUP($A67,'part 2'!$S$7:$T$44,2,FALSE)),0,VLOOKUP($A67,'part 2'!$S$7:$T$44,2,FALSE))</f>
        <v>0</v>
      </c>
      <c r="J67" s="18">
        <f>IF(ISNA(VLOOKUP($A67,'part 2'!$V$7:$W$21,2,FALSE)),0,VLOOKUP($A67,'part 2'!$V$7:$W$21,2,FALSE))</f>
        <v>0</v>
      </c>
      <c r="K67" s="9">
        <f>IF(ISNA(VLOOKUP($A67,'part 2'!$Y$7:$Z$153,2,FALSE)),0,VLOOKUP($A67,'part 2'!$Y$7:$Z$153,2,FALSE))</f>
        <v>112169.29</v>
      </c>
      <c r="L67" s="18">
        <f>IF(ISNA(VLOOKUP($A67,'part 2'!$AB$7:$AC$23,2,FALSE)),0,VLOOKUP($A67,'part 2'!$AB$7:$AC$23,2,FALSE))</f>
        <v>1049</v>
      </c>
      <c r="M67" s="9">
        <f>IF(ISNA(VLOOKUP($A67,'part 2'!$AE$7:$AF$10,2,FALSE)),0,VLOOKUP($A67,'part 2'!$AE$7:$AF$10,2,FALSE))</f>
        <v>0</v>
      </c>
      <c r="N67" s="18">
        <v>0</v>
      </c>
      <c r="O67" s="9">
        <f>IF(ISNA(VLOOKUP($A67,'part 2'!$AK$7:$AL$152,2,FALSE)),0,VLOOKUP($A67,'part 2'!$AK$7:$AL$152,2,FALSE))</f>
        <v>873269.85</v>
      </c>
      <c r="P67" s="18">
        <f>IF(ISNA(VLOOKUP($A67,'part 2'!$AN$7:$AO$27,2,FALSE)),0,VLOOKUP($A67,'part 2'!$AN$7:$AO$27,2,FALSE))</f>
        <v>0</v>
      </c>
      <c r="Q67" s="18">
        <f>IF(ISNA(VLOOKUP($A67,'part 2'!$AQ$7:$AR$66,2,FALSE)),0,VLOOKUP($A67,'part 2'!$AQ$7:$AR$66,2,FALSE))</f>
        <v>0</v>
      </c>
      <c r="R67" s="9">
        <f>IF(ISNA(VLOOKUP($A67,'part 2'!$AT$7:$AU$12,2,FALSE)),0,VLOOKUP($A67,'part 2'!$AT$7:$AU$12,2,FALSE))</f>
        <v>0</v>
      </c>
      <c r="S67" s="9">
        <f>IF(ISNA(VLOOKUP($A67,'part 2'!$AW$7:$AX$34,2,FALSE)),0,VLOOKUP($A67,'part 2'!$AW$7:$AX$34,2,FALSE))</f>
        <v>0</v>
      </c>
      <c r="T67" s="18">
        <v>0</v>
      </c>
    </row>
    <row r="68" spans="1:20" ht="12.75">
      <c r="A68" s="8">
        <v>3200</v>
      </c>
      <c r="B68" s="7" t="s">
        <v>51</v>
      </c>
      <c r="C68" s="9">
        <f>IF(ISNA(VLOOKUP($A68,'part 2'!A65:B210,2,FALSE)),0,VLOOKUP($A68,'part 2'!$A$9:$B$154,2,FALSE))</f>
        <v>303093.05</v>
      </c>
      <c r="D68" s="18">
        <f>IF(ISNA(VLOOKUP($A68,'part 2'!$D$7:$E$128,2,FALSE)),0,VLOOKUP($A68,'part 2'!$D$7:$E$128,2,FALSE))</f>
        <v>7393.96</v>
      </c>
      <c r="E68" s="9">
        <f>IF(ISNA(VLOOKUP($A68,'part 2'!$G$7:$H$151,2,FALSE)),0,VLOOKUP($A68,'part 2'!$G$7:$H$151,2,FALSE))</f>
        <v>11589.37</v>
      </c>
      <c r="F68" s="18">
        <f>IF(ISNA(VLOOKUP($A68,'part 2'!$J$7:$K$33,2,FALSE)),0,VLOOKUP($A68,'part 2'!$J$7:$K$33,2,FALSE))</f>
        <v>1696.97</v>
      </c>
      <c r="G68" s="9">
        <f>IF(ISNA(VLOOKUP($A68,'part 2'!$M$7:$N$153,2,FALSE)),0,VLOOKUP($A68,'part 2'!$M$7:$N$153,2,FALSE))</f>
        <v>863765.45</v>
      </c>
      <c r="H68" s="18">
        <f>IF(ISNA(VLOOKUP($A68,'part 2'!$P$7:$Q$138,2,FALSE)),0,VLOOKUP($A68,'part 2'!$P$7:$Q$138,2,FALSE))</f>
        <v>18518.88</v>
      </c>
      <c r="I68" s="9">
        <f>IF(ISNA(VLOOKUP($A68,'part 2'!$S$7:$T$44,2,FALSE)),0,VLOOKUP($A68,'part 2'!$S$7:$T$44,2,FALSE))</f>
        <v>0</v>
      </c>
      <c r="J68" s="18">
        <f>IF(ISNA(VLOOKUP($A68,'part 2'!$V$7:$W$21,2,FALSE)),0,VLOOKUP($A68,'part 2'!$V$7:$W$21,2,FALSE))</f>
        <v>0</v>
      </c>
      <c r="K68" s="9">
        <f>IF(ISNA(VLOOKUP($A68,'part 2'!$Y$7:$Z$153,2,FALSE)),0,VLOOKUP($A68,'part 2'!$Y$7:$Z$153,2,FALSE))</f>
        <v>144156.77</v>
      </c>
      <c r="L68" s="18">
        <f>IF(ISNA(VLOOKUP($A68,'part 2'!$AB$7:$AC$23,2,FALSE)),0,VLOOKUP($A68,'part 2'!$AB$7:$AC$23,2,FALSE))</f>
        <v>0</v>
      </c>
      <c r="M68" s="9">
        <f>IF(ISNA(VLOOKUP($A68,'part 2'!$AE$7:$AF$10,2,FALSE)),0,VLOOKUP($A68,'part 2'!$AE$7:$AF$10,2,FALSE))</f>
        <v>0</v>
      </c>
      <c r="N68" s="18">
        <v>0</v>
      </c>
      <c r="O68" s="9">
        <f>IF(ISNA(VLOOKUP($A68,'part 2'!$AK$7:$AL$152,2,FALSE)),0,VLOOKUP($A68,'part 2'!$AK$7:$AL$152,2,FALSE))</f>
        <v>1094433.89</v>
      </c>
      <c r="P68" s="18">
        <f>IF(ISNA(VLOOKUP($A68,'part 2'!$AN$7:$AO$27,2,FALSE)),0,VLOOKUP($A68,'part 2'!$AN$7:$AO$27,2,FALSE))</f>
        <v>0</v>
      </c>
      <c r="Q68" s="18">
        <f>IF(ISNA(VLOOKUP($A68,'part 2'!$AQ$7:$AR$66,2,FALSE)),0,VLOOKUP($A68,'part 2'!$AQ$7:$AR$66,2,FALSE))</f>
        <v>0</v>
      </c>
      <c r="R68" s="9">
        <f>IF(ISNA(VLOOKUP($A68,'part 2'!$AT$7:$AU$12,2,FALSE)),0,VLOOKUP($A68,'part 2'!$AT$7:$AU$12,2,FALSE))</f>
        <v>0</v>
      </c>
      <c r="S68" s="9">
        <f>IF(ISNA(VLOOKUP($A68,'part 2'!$AW$7:$AX$34,2,FALSE)),0,VLOOKUP($A68,'part 2'!$AW$7:$AX$34,2,FALSE))</f>
        <v>0</v>
      </c>
      <c r="T68" s="18">
        <v>0</v>
      </c>
    </row>
    <row r="69" spans="1:20" ht="12.75">
      <c r="A69" s="8">
        <v>3300</v>
      </c>
      <c r="B69" s="7" t="s">
        <v>52</v>
      </c>
      <c r="C69" s="9">
        <f>IF(ISNA(VLOOKUP($A69,'part 2'!A66:B211,2,FALSE)),0,VLOOKUP($A69,'part 2'!$A$9:$B$154,2,FALSE))</f>
        <v>447618.16</v>
      </c>
      <c r="D69" s="18">
        <f>IF(ISNA(VLOOKUP($A69,'part 2'!$D$7:$E$128,2,FALSE)),0,VLOOKUP($A69,'part 2'!$D$7:$E$128,2,FALSE))</f>
        <v>389.21</v>
      </c>
      <c r="E69" s="9">
        <f>IF(ISNA(VLOOKUP($A69,'part 2'!$G$7:$H$151,2,FALSE)),0,VLOOKUP($A69,'part 2'!$G$7:$H$151,2,FALSE))</f>
        <v>35807.4</v>
      </c>
      <c r="F69" s="18">
        <f>IF(ISNA(VLOOKUP($A69,'part 2'!$J$7:$K$33,2,FALSE)),0,VLOOKUP($A69,'part 2'!$J$7:$K$33,2,FALSE))</f>
        <v>0</v>
      </c>
      <c r="G69" s="9">
        <f>IF(ISNA(VLOOKUP($A69,'part 2'!$M$7:$N$153,2,FALSE)),0,VLOOKUP($A69,'part 2'!$M$7:$N$153,2,FALSE))</f>
        <v>1064278.38</v>
      </c>
      <c r="H69" s="18">
        <f>IF(ISNA(VLOOKUP($A69,'part 2'!$P$7:$Q$138,2,FALSE)),0,VLOOKUP($A69,'part 2'!$P$7:$Q$138,2,FALSE))</f>
        <v>14394.04</v>
      </c>
      <c r="I69" s="9">
        <f>IF(ISNA(VLOOKUP($A69,'part 2'!$S$7:$T$44,2,FALSE)),0,VLOOKUP($A69,'part 2'!$S$7:$T$44,2,FALSE))</f>
        <v>0</v>
      </c>
      <c r="J69" s="18">
        <f>IF(ISNA(VLOOKUP($A69,'part 2'!$V$7:$W$21,2,FALSE)),0,VLOOKUP($A69,'part 2'!$V$7:$W$21,2,FALSE))</f>
        <v>0</v>
      </c>
      <c r="K69" s="9">
        <f>IF(ISNA(VLOOKUP($A69,'part 2'!$Y$7:$Z$153,2,FALSE)),0,VLOOKUP($A69,'part 2'!$Y$7:$Z$153,2,FALSE))</f>
        <v>177186.4</v>
      </c>
      <c r="L69" s="18">
        <f>IF(ISNA(VLOOKUP($A69,'part 2'!$AB$7:$AC$23,2,FALSE)),0,VLOOKUP($A69,'part 2'!$AB$7:$AC$23,2,FALSE))</f>
        <v>0</v>
      </c>
      <c r="M69" s="9">
        <f>IF(ISNA(VLOOKUP($A69,'part 2'!$AE$7:$AF$10,2,FALSE)),0,VLOOKUP($A69,'part 2'!$AE$7:$AF$10,2,FALSE))</f>
        <v>0</v>
      </c>
      <c r="N69" s="18">
        <v>0</v>
      </c>
      <c r="O69" s="9">
        <f>IF(ISNA(VLOOKUP($A69,'part 2'!$AK$7:$AL$152,2,FALSE)),0,VLOOKUP($A69,'part 2'!$AK$7:$AL$152,2,FALSE))</f>
        <v>1399252.53</v>
      </c>
      <c r="P69" s="18">
        <f>IF(ISNA(VLOOKUP($A69,'part 2'!$AN$7:$AO$27,2,FALSE)),0,VLOOKUP($A69,'part 2'!$AN$7:$AO$27,2,FALSE))</f>
        <v>0</v>
      </c>
      <c r="Q69" s="18">
        <f>IF(ISNA(VLOOKUP($A69,'part 2'!$AQ$7:$AR$66,2,FALSE)),0,VLOOKUP($A69,'part 2'!$AQ$7:$AR$66,2,FALSE))</f>
        <v>103.62</v>
      </c>
      <c r="R69" s="9">
        <f>IF(ISNA(VLOOKUP($A69,'part 2'!$AT$7:$AU$12,2,FALSE)),0,VLOOKUP($A69,'part 2'!$AT$7:$AU$12,2,FALSE))</f>
        <v>0</v>
      </c>
      <c r="S69" s="9">
        <f>IF(ISNA(VLOOKUP($A69,'part 2'!$AW$7:$AX$34,2,FALSE)),0,VLOOKUP($A69,'part 2'!$AW$7:$AX$34,2,FALSE))</f>
        <v>0</v>
      </c>
      <c r="T69" s="18">
        <v>0</v>
      </c>
    </row>
    <row r="70" spans="1:20" ht="12.75">
      <c r="A70" s="8">
        <v>3400</v>
      </c>
      <c r="B70" s="7" t="s">
        <v>53</v>
      </c>
      <c r="C70" s="9">
        <f>IF(ISNA(VLOOKUP($A70,'part 2'!A67:B212,2,FALSE)),0,VLOOKUP($A70,'part 2'!$A$9:$B$154,2,FALSE))</f>
        <v>1611355.25</v>
      </c>
      <c r="D70" s="18">
        <f>IF(ISNA(VLOOKUP($A70,'part 2'!$D$7:$E$128,2,FALSE)),0,VLOOKUP($A70,'part 2'!$D$7:$E$128,2,FALSE))</f>
        <v>15455.75</v>
      </c>
      <c r="E70" s="9">
        <f>IF(ISNA(VLOOKUP($A70,'part 2'!$G$7:$H$151,2,FALSE)),0,VLOOKUP($A70,'part 2'!$G$7:$H$151,2,FALSE))</f>
        <v>52140.22</v>
      </c>
      <c r="F70" s="18">
        <f>IF(ISNA(VLOOKUP($A70,'part 2'!$J$7:$K$33,2,FALSE)),0,VLOOKUP($A70,'part 2'!$J$7:$K$33,2,FALSE))</f>
        <v>0</v>
      </c>
      <c r="G70" s="9">
        <f>IF(ISNA(VLOOKUP($A70,'part 2'!$M$7:$N$153,2,FALSE)),0,VLOOKUP($A70,'part 2'!$M$7:$N$153,2,FALSE))</f>
        <v>2514026.87</v>
      </c>
      <c r="H70" s="18">
        <f>IF(ISNA(VLOOKUP($A70,'part 2'!$P$7:$Q$138,2,FALSE)),0,VLOOKUP($A70,'part 2'!$P$7:$Q$138,2,FALSE))</f>
        <v>546722.22</v>
      </c>
      <c r="I70" s="9">
        <f>IF(ISNA(VLOOKUP($A70,'part 2'!$S$7:$T$44,2,FALSE)),0,VLOOKUP($A70,'part 2'!$S$7:$T$44,2,FALSE))</f>
        <v>63328.22</v>
      </c>
      <c r="J70" s="18">
        <f>IF(ISNA(VLOOKUP($A70,'part 2'!$V$7:$W$21,2,FALSE)),0,VLOOKUP($A70,'part 2'!$V$7:$W$21,2,FALSE))</f>
        <v>0</v>
      </c>
      <c r="K70" s="9">
        <f>IF(ISNA(VLOOKUP($A70,'part 2'!$Y$7:$Z$153,2,FALSE)),0,VLOOKUP($A70,'part 2'!$Y$7:$Z$153,2,FALSE))</f>
        <v>393151.28</v>
      </c>
      <c r="L70" s="18">
        <f>IF(ISNA(VLOOKUP($A70,'part 2'!$AB$7:$AC$23,2,FALSE)),0,VLOOKUP($A70,'part 2'!$AB$7:$AC$23,2,FALSE))</f>
        <v>0</v>
      </c>
      <c r="M70" s="9">
        <f>IF(ISNA(VLOOKUP($A70,'part 2'!$AE$7:$AF$10,2,FALSE)),0,VLOOKUP($A70,'part 2'!$AE$7:$AF$10,2,FALSE))</f>
        <v>0</v>
      </c>
      <c r="N70" s="18">
        <v>0</v>
      </c>
      <c r="O70" s="9">
        <f>IF(ISNA(VLOOKUP($A70,'part 2'!$AK$7:$AL$152,2,FALSE)),0,VLOOKUP($A70,'part 2'!$AK$7:$AL$152,2,FALSE))</f>
        <v>5026554.89</v>
      </c>
      <c r="P70" s="18">
        <f>IF(ISNA(VLOOKUP($A70,'part 2'!$AN$7:$AO$27,2,FALSE)),0,VLOOKUP($A70,'part 2'!$AN$7:$AO$27,2,FALSE))</f>
        <v>0</v>
      </c>
      <c r="Q70" s="18">
        <f>IF(ISNA(VLOOKUP($A70,'part 2'!$AQ$7:$AR$66,2,FALSE)),0,VLOOKUP($A70,'part 2'!$AQ$7:$AR$66,2,FALSE))</f>
        <v>0</v>
      </c>
      <c r="R70" s="9">
        <f>IF(ISNA(VLOOKUP($A70,'part 2'!$AT$7:$AU$12,2,FALSE)),0,VLOOKUP($A70,'part 2'!$AT$7:$AU$12,2,FALSE))</f>
        <v>0</v>
      </c>
      <c r="S70" s="9">
        <f>IF(ISNA(VLOOKUP($A70,'part 2'!$AW$7:$AX$34,2,FALSE)),0,VLOOKUP($A70,'part 2'!$AW$7:$AX$34,2,FALSE))</f>
        <v>0</v>
      </c>
      <c r="T70" s="18">
        <v>0</v>
      </c>
    </row>
    <row r="71" spans="1:20" ht="12.75">
      <c r="A71" s="8">
        <v>3420</v>
      </c>
      <c r="B71" s="7" t="s">
        <v>120</v>
      </c>
      <c r="C71" s="9">
        <f>IF(ISNA(VLOOKUP($A71,'part 2'!A68:B213,2,FALSE)),0,VLOOKUP($A71,'part 2'!$A$9:$B$154,2,FALSE))</f>
        <v>921534.51</v>
      </c>
      <c r="D71" s="18">
        <f>IF(ISNA(VLOOKUP($A71,'part 2'!$D$7:$E$128,2,FALSE)),0,VLOOKUP($A71,'part 2'!$D$7:$E$128,2,FALSE))</f>
        <v>18833.97</v>
      </c>
      <c r="E71" s="9">
        <f>IF(ISNA(VLOOKUP($A71,'part 2'!$G$7:$H$151,2,FALSE)),0,VLOOKUP($A71,'part 2'!$G$7:$H$151,2,FALSE))</f>
        <v>16225</v>
      </c>
      <c r="F71" s="18">
        <f>IF(ISNA(VLOOKUP($A71,'part 2'!$J$7:$K$33,2,FALSE)),0,VLOOKUP($A71,'part 2'!$J$7:$K$33,2,FALSE))</f>
        <v>0</v>
      </c>
      <c r="G71" s="9">
        <f>IF(ISNA(VLOOKUP($A71,'part 2'!$M$7:$N$153,2,FALSE)),0,VLOOKUP($A71,'part 2'!$M$7:$N$153,2,FALSE))</f>
        <v>2249727.32</v>
      </c>
      <c r="H71" s="18">
        <f>IF(ISNA(VLOOKUP($A71,'part 2'!$P$7:$Q$138,2,FALSE)),0,VLOOKUP($A71,'part 2'!$P$7:$Q$138,2,FALSE))</f>
        <v>79637.99</v>
      </c>
      <c r="I71" s="9">
        <f>IF(ISNA(VLOOKUP($A71,'part 2'!$S$7:$T$44,2,FALSE)),0,VLOOKUP($A71,'part 2'!$S$7:$T$44,2,FALSE))</f>
        <v>28151.86</v>
      </c>
      <c r="J71" s="18">
        <f>IF(ISNA(VLOOKUP($A71,'part 2'!$V$7:$W$21,2,FALSE)),0,VLOOKUP($A71,'part 2'!$V$7:$W$21,2,FALSE))</f>
        <v>0</v>
      </c>
      <c r="K71" s="9">
        <f>IF(ISNA(VLOOKUP($A71,'part 2'!$Y$7:$Z$153,2,FALSE)),0,VLOOKUP($A71,'part 2'!$Y$7:$Z$153,2,FALSE))</f>
        <v>267740.77</v>
      </c>
      <c r="L71" s="18">
        <f>IF(ISNA(VLOOKUP($A71,'part 2'!$AB$7:$AC$23,2,FALSE)),0,VLOOKUP($A71,'part 2'!$AB$7:$AC$23,2,FALSE))</f>
        <v>0</v>
      </c>
      <c r="M71" s="9">
        <f>IF(ISNA(VLOOKUP($A71,'part 2'!$AE$7:$AF$10,2,FALSE)),0,VLOOKUP($A71,'part 2'!$AE$7:$AF$10,2,FALSE))</f>
        <v>0</v>
      </c>
      <c r="N71" s="18">
        <v>0</v>
      </c>
      <c r="O71" s="9">
        <f>IF(ISNA(VLOOKUP($A71,'part 2'!$AK$7:$AL$152,2,FALSE)),0,VLOOKUP($A71,'part 2'!$AK$7:$AL$152,2,FALSE))</f>
        <v>1333967.2</v>
      </c>
      <c r="P71" s="18">
        <f>IF(ISNA(VLOOKUP($A71,'part 2'!$AN$7:$AO$27,2,FALSE)),0,VLOOKUP($A71,'part 2'!$AN$7:$AO$27,2,FALSE))</f>
        <v>0</v>
      </c>
      <c r="Q71" s="18">
        <f>IF(ISNA(VLOOKUP($A71,'part 2'!$AQ$7:$AR$66,2,FALSE)),0,VLOOKUP($A71,'part 2'!$AQ$7:$AR$66,2,FALSE))</f>
        <v>0</v>
      </c>
      <c r="R71" s="9">
        <f>IF(ISNA(VLOOKUP($A71,'part 2'!$AT$7:$AU$12,2,FALSE)),0,VLOOKUP($A71,'part 2'!$AT$7:$AU$12,2,FALSE))</f>
        <v>0</v>
      </c>
      <c r="S71" s="9">
        <f>IF(ISNA(VLOOKUP($A71,'part 2'!$AW$7:$AX$34,2,FALSE)),0,VLOOKUP($A71,'part 2'!$AW$7:$AX$34,2,FALSE))</f>
        <v>21428.91</v>
      </c>
      <c r="T71" s="18">
        <v>0</v>
      </c>
    </row>
    <row r="72" spans="1:20" ht="12.75">
      <c r="A72" s="8">
        <v>3500</v>
      </c>
      <c r="B72" s="7" t="s">
        <v>54</v>
      </c>
      <c r="C72" s="9">
        <f>IF(ISNA(VLOOKUP($A72,'part 2'!A69:B214,2,FALSE)),0,VLOOKUP($A72,'part 2'!$A$9:$B$154,2,FALSE))</f>
        <v>212481.81</v>
      </c>
      <c r="D72" s="18">
        <f>IF(ISNA(VLOOKUP($A72,'part 2'!$D$7:$E$128,2,FALSE)),0,VLOOKUP($A72,'part 2'!$D$7:$E$128,2,FALSE))</f>
        <v>4593</v>
      </c>
      <c r="E72" s="9">
        <f>IF(ISNA(VLOOKUP($A72,'part 2'!$G$7:$H$151,2,FALSE)),0,VLOOKUP($A72,'part 2'!$G$7:$H$151,2,FALSE))</f>
        <v>2145.1</v>
      </c>
      <c r="F72" s="18">
        <f>IF(ISNA(VLOOKUP($A72,'part 2'!$J$7:$K$33,2,FALSE)),0,VLOOKUP($A72,'part 2'!$J$7:$K$33,2,FALSE))</f>
        <v>0</v>
      </c>
      <c r="G72" s="9">
        <f>IF(ISNA(VLOOKUP($A72,'part 2'!$M$7:$N$153,2,FALSE)),0,VLOOKUP($A72,'part 2'!$M$7:$N$153,2,FALSE))</f>
        <v>619905.45</v>
      </c>
      <c r="H72" s="18">
        <f>IF(ISNA(VLOOKUP($A72,'part 2'!$P$7:$Q$138,2,FALSE)),0,VLOOKUP($A72,'part 2'!$P$7:$Q$138,2,FALSE))</f>
        <v>2379</v>
      </c>
      <c r="I72" s="9">
        <f>IF(ISNA(VLOOKUP($A72,'part 2'!$S$7:$T$44,2,FALSE)),0,VLOOKUP($A72,'part 2'!$S$7:$T$44,2,FALSE))</f>
        <v>0</v>
      </c>
      <c r="J72" s="18">
        <f>IF(ISNA(VLOOKUP($A72,'part 2'!$V$7:$W$21,2,FALSE)),0,VLOOKUP($A72,'part 2'!$V$7:$W$21,2,FALSE))</f>
        <v>0</v>
      </c>
      <c r="K72" s="9">
        <f>IF(ISNA(VLOOKUP($A72,'part 2'!$Y$7:$Z$153,2,FALSE)),0,VLOOKUP($A72,'part 2'!$Y$7:$Z$153,2,FALSE))</f>
        <v>121237.93</v>
      </c>
      <c r="L72" s="18">
        <f>IF(ISNA(VLOOKUP($A72,'part 2'!$AB$7:$AC$23,2,FALSE)),0,VLOOKUP($A72,'part 2'!$AB$7:$AC$23,2,FALSE))</f>
        <v>0</v>
      </c>
      <c r="M72" s="9">
        <f>IF(ISNA(VLOOKUP($A72,'part 2'!$AE$7:$AF$10,2,FALSE)),0,VLOOKUP($A72,'part 2'!$AE$7:$AF$10,2,FALSE))</f>
        <v>0</v>
      </c>
      <c r="N72" s="18">
        <v>0</v>
      </c>
      <c r="O72" s="9">
        <f>IF(ISNA(VLOOKUP($A72,'part 2'!$AK$7:$AL$152,2,FALSE)),0,VLOOKUP($A72,'part 2'!$AK$7:$AL$152,2,FALSE))</f>
        <v>688362.51</v>
      </c>
      <c r="P72" s="18">
        <f>IF(ISNA(VLOOKUP($A72,'part 2'!$AN$7:$AO$27,2,FALSE)),0,VLOOKUP($A72,'part 2'!$AN$7:$AO$27,2,FALSE))</f>
        <v>0</v>
      </c>
      <c r="Q72" s="18">
        <f>IF(ISNA(VLOOKUP($A72,'part 2'!$AQ$7:$AR$66,2,FALSE)),0,VLOOKUP($A72,'part 2'!$AQ$7:$AR$66,2,FALSE))</f>
        <v>0</v>
      </c>
      <c r="R72" s="9">
        <f>IF(ISNA(VLOOKUP($A72,'part 2'!$AT$7:$AU$12,2,FALSE)),0,VLOOKUP($A72,'part 2'!$AT$7:$AU$12,2,FALSE))</f>
        <v>0</v>
      </c>
      <c r="S72" s="9">
        <f>IF(ISNA(VLOOKUP($A72,'part 2'!$AW$7:$AX$34,2,FALSE)),0,VLOOKUP($A72,'part 2'!$AW$7:$AX$34,2,FALSE))</f>
        <v>0</v>
      </c>
      <c r="T72" s="18">
        <v>0</v>
      </c>
    </row>
    <row r="73" spans="1:20" ht="12.75">
      <c r="A73" s="8">
        <v>3600</v>
      </c>
      <c r="B73" s="7" t="s">
        <v>55</v>
      </c>
      <c r="C73" s="9">
        <f>IF(ISNA(VLOOKUP($A73,'part 2'!A70:B215,2,FALSE)),0,VLOOKUP($A73,'part 2'!$A$9:$B$154,2,FALSE))</f>
        <v>725355.53</v>
      </c>
      <c r="D73" s="18">
        <f>IF(ISNA(VLOOKUP($A73,'part 2'!$D$7:$E$128,2,FALSE)),0,VLOOKUP($A73,'part 2'!$D$7:$E$128,2,FALSE))</f>
        <v>14589.45</v>
      </c>
      <c r="E73" s="9">
        <f>IF(ISNA(VLOOKUP($A73,'part 2'!$G$7:$H$151,2,FALSE)),0,VLOOKUP($A73,'part 2'!$G$7:$H$151,2,FALSE))</f>
        <v>13215</v>
      </c>
      <c r="F73" s="18">
        <f>IF(ISNA(VLOOKUP($A73,'part 2'!$J$7:$K$33,2,FALSE)),0,VLOOKUP($A73,'part 2'!$J$7:$K$33,2,FALSE))</f>
        <v>0</v>
      </c>
      <c r="G73" s="9">
        <f>IF(ISNA(VLOOKUP($A73,'part 2'!$M$7:$N$153,2,FALSE)),0,VLOOKUP($A73,'part 2'!$M$7:$N$153,2,FALSE))</f>
        <v>349412.41</v>
      </c>
      <c r="H73" s="18">
        <f>IF(ISNA(VLOOKUP($A73,'part 2'!$P$7:$Q$138,2,FALSE)),0,VLOOKUP($A73,'part 2'!$P$7:$Q$138,2,FALSE))</f>
        <v>10111.52</v>
      </c>
      <c r="I73" s="9">
        <f>IF(ISNA(VLOOKUP($A73,'part 2'!$S$7:$T$44,2,FALSE)),0,VLOOKUP($A73,'part 2'!$S$7:$T$44,2,FALSE))</f>
        <v>5174.76</v>
      </c>
      <c r="J73" s="18">
        <f>IF(ISNA(VLOOKUP($A73,'part 2'!$V$7:$W$21,2,FALSE)),0,VLOOKUP($A73,'part 2'!$V$7:$W$21,2,FALSE))</f>
        <v>1478.35</v>
      </c>
      <c r="K73" s="9">
        <f>IF(ISNA(VLOOKUP($A73,'part 2'!$Y$7:$Z$153,2,FALSE)),0,VLOOKUP($A73,'part 2'!$Y$7:$Z$153,2,FALSE))</f>
        <v>102721.36</v>
      </c>
      <c r="L73" s="18">
        <f>IF(ISNA(VLOOKUP($A73,'part 2'!$AB$7:$AC$23,2,FALSE)),0,VLOOKUP($A73,'part 2'!$AB$7:$AC$23,2,FALSE))</f>
        <v>0</v>
      </c>
      <c r="M73" s="9">
        <f>IF(ISNA(VLOOKUP($A73,'part 2'!$AE$7:$AF$10,2,FALSE)),0,VLOOKUP($A73,'part 2'!$AE$7:$AF$10,2,FALSE))</f>
        <v>0</v>
      </c>
      <c r="N73" s="18">
        <v>0</v>
      </c>
      <c r="O73" s="9">
        <f>IF(ISNA(VLOOKUP($A73,'part 2'!$AK$7:$AL$152,2,FALSE)),0,VLOOKUP($A73,'part 2'!$AK$7:$AL$152,2,FALSE))</f>
        <v>1407311.58</v>
      </c>
      <c r="P73" s="18">
        <f>IF(ISNA(VLOOKUP($A73,'part 2'!$AN$7:$AO$27,2,FALSE)),0,VLOOKUP($A73,'part 2'!$AN$7:$AO$27,2,FALSE))</f>
        <v>0</v>
      </c>
      <c r="Q73" s="18">
        <f>IF(ISNA(VLOOKUP($A73,'part 2'!$AQ$7:$AR$66,2,FALSE)),0,VLOOKUP($A73,'part 2'!$AQ$7:$AR$66,2,FALSE))</f>
        <v>0</v>
      </c>
      <c r="R73" s="9">
        <f>IF(ISNA(VLOOKUP($A73,'part 2'!$AT$7:$AU$12,2,FALSE)),0,VLOOKUP($A73,'part 2'!$AT$7:$AU$12,2,FALSE))</f>
        <v>0</v>
      </c>
      <c r="S73" s="9">
        <f>IF(ISNA(VLOOKUP($A73,'part 2'!$AW$7:$AX$34,2,FALSE)),0,VLOOKUP($A73,'part 2'!$AW$7:$AX$34,2,FALSE))</f>
        <v>0</v>
      </c>
      <c r="T73" s="18">
        <v>0</v>
      </c>
    </row>
    <row r="74" spans="1:20" ht="12.75">
      <c r="A74" s="8">
        <v>3620</v>
      </c>
      <c r="B74" s="7" t="s">
        <v>121</v>
      </c>
      <c r="C74" s="9">
        <f>IF(ISNA(VLOOKUP($A74,'part 2'!A71:B216,2,FALSE)),0,VLOOKUP($A74,'part 2'!$A$9:$B$154,2,FALSE))</f>
        <v>753143</v>
      </c>
      <c r="D74" s="18">
        <f>IF(ISNA(VLOOKUP($A74,'part 2'!$D$7:$E$128,2,FALSE)),0,VLOOKUP($A74,'part 2'!$D$7:$E$128,2,FALSE))</f>
        <v>0</v>
      </c>
      <c r="E74" s="9">
        <f>IF(ISNA(VLOOKUP($A74,'part 2'!$G$7:$H$151,2,FALSE)),0,VLOOKUP($A74,'part 2'!$G$7:$H$151,2,FALSE))</f>
        <v>19995</v>
      </c>
      <c r="F74" s="18">
        <f>IF(ISNA(VLOOKUP($A74,'part 2'!$J$7:$K$33,2,FALSE)),0,VLOOKUP($A74,'part 2'!$J$7:$K$33,2,FALSE))</f>
        <v>0</v>
      </c>
      <c r="G74" s="9">
        <f>IF(ISNA(VLOOKUP($A74,'part 2'!$M$7:$N$153,2,FALSE)),0,VLOOKUP($A74,'part 2'!$M$7:$N$153,2,FALSE))</f>
        <v>713579.31</v>
      </c>
      <c r="H74" s="18">
        <f>IF(ISNA(VLOOKUP($A74,'part 2'!$P$7:$Q$138,2,FALSE)),0,VLOOKUP($A74,'part 2'!$P$7:$Q$138,2,FALSE))</f>
        <v>0</v>
      </c>
      <c r="I74" s="9">
        <f>IF(ISNA(VLOOKUP($A74,'part 2'!$S$7:$T$44,2,FALSE)),0,VLOOKUP($A74,'part 2'!$S$7:$T$44,2,FALSE))</f>
        <v>8335.51</v>
      </c>
      <c r="J74" s="18">
        <f>IF(ISNA(VLOOKUP($A74,'part 2'!$V$7:$W$21,2,FALSE)),0,VLOOKUP($A74,'part 2'!$V$7:$W$21,2,FALSE))</f>
        <v>0</v>
      </c>
      <c r="K74" s="9">
        <f>IF(ISNA(VLOOKUP($A74,'part 2'!$Y$7:$Z$153,2,FALSE)),0,VLOOKUP($A74,'part 2'!$Y$7:$Z$153,2,FALSE))</f>
        <v>105105.63</v>
      </c>
      <c r="L74" s="18">
        <f>IF(ISNA(VLOOKUP($A74,'part 2'!$AB$7:$AC$23,2,FALSE)),0,VLOOKUP($A74,'part 2'!$AB$7:$AC$23,2,FALSE))</f>
        <v>0</v>
      </c>
      <c r="M74" s="9">
        <f>IF(ISNA(VLOOKUP($A74,'part 2'!$AE$7:$AF$10,2,FALSE)),0,VLOOKUP($A74,'part 2'!$AE$7:$AF$10,2,FALSE))</f>
        <v>0</v>
      </c>
      <c r="N74" s="18">
        <v>0</v>
      </c>
      <c r="O74" s="9">
        <f>IF(ISNA(VLOOKUP($A74,'part 2'!$AK$7:$AL$152,2,FALSE)),0,VLOOKUP($A74,'part 2'!$AK$7:$AL$152,2,FALSE))</f>
        <v>2017810.38</v>
      </c>
      <c r="P74" s="18">
        <f>IF(ISNA(VLOOKUP($A74,'part 2'!$AN$7:$AO$27,2,FALSE)),0,VLOOKUP($A74,'part 2'!$AN$7:$AO$27,2,FALSE))</f>
        <v>2480</v>
      </c>
      <c r="Q74" s="18">
        <f>IF(ISNA(VLOOKUP($A74,'part 2'!$AQ$7:$AR$66,2,FALSE)),0,VLOOKUP($A74,'part 2'!$AQ$7:$AR$66,2,FALSE))</f>
        <v>518925.85</v>
      </c>
      <c r="R74" s="9">
        <f>IF(ISNA(VLOOKUP($A74,'part 2'!$AT$7:$AU$12,2,FALSE)),0,VLOOKUP($A74,'part 2'!$AT$7:$AU$12,2,FALSE))</f>
        <v>8304.98</v>
      </c>
      <c r="S74" s="9">
        <f>IF(ISNA(VLOOKUP($A74,'part 2'!$AW$7:$AX$34,2,FALSE)),0,VLOOKUP($A74,'part 2'!$AW$7:$AX$34,2,FALSE))</f>
        <v>64309.24</v>
      </c>
      <c r="T74" s="18">
        <v>0</v>
      </c>
    </row>
    <row r="75" spans="1:20" ht="12.75">
      <c r="A75" s="8">
        <v>3700</v>
      </c>
      <c r="B75" s="7" t="s">
        <v>56</v>
      </c>
      <c r="C75" s="9">
        <f>IF(ISNA(VLOOKUP($A75,'part 2'!A72:B217,2,FALSE)),0,VLOOKUP($A75,'part 2'!$A$9:$B$154,2,FALSE))</f>
        <v>1760411.22</v>
      </c>
      <c r="D75" s="18">
        <f>IF(ISNA(VLOOKUP($A75,'part 2'!$D$7:$E$128,2,FALSE)),0,VLOOKUP($A75,'part 2'!$D$7:$E$128,2,FALSE))</f>
        <v>101529.54</v>
      </c>
      <c r="E75" s="9">
        <f>IF(ISNA(VLOOKUP($A75,'part 2'!$G$7:$H$151,2,FALSE)),0,VLOOKUP($A75,'part 2'!$G$7:$H$151,2,FALSE))</f>
        <v>47230.37</v>
      </c>
      <c r="F75" s="18">
        <f>IF(ISNA(VLOOKUP($A75,'part 2'!$J$7:$K$33,2,FALSE)),0,VLOOKUP($A75,'part 2'!$J$7:$K$33,2,FALSE))</f>
        <v>0</v>
      </c>
      <c r="G75" s="9">
        <f>IF(ISNA(VLOOKUP($A75,'part 2'!$M$7:$N$153,2,FALSE)),0,VLOOKUP($A75,'part 2'!$M$7:$N$153,2,FALSE))</f>
        <v>1500898.77</v>
      </c>
      <c r="H75" s="18">
        <f>IF(ISNA(VLOOKUP($A75,'part 2'!$P$7:$Q$138,2,FALSE)),0,VLOOKUP($A75,'part 2'!$P$7:$Q$138,2,FALSE))</f>
        <v>112796.6</v>
      </c>
      <c r="I75" s="9">
        <f>IF(ISNA(VLOOKUP($A75,'part 2'!$S$7:$T$44,2,FALSE)),0,VLOOKUP($A75,'part 2'!$S$7:$T$44,2,FALSE))</f>
        <v>35166.5</v>
      </c>
      <c r="J75" s="18">
        <f>IF(ISNA(VLOOKUP($A75,'part 2'!$V$7:$W$21,2,FALSE)),0,VLOOKUP($A75,'part 2'!$V$7:$W$21,2,FALSE))</f>
        <v>2952.75</v>
      </c>
      <c r="K75" s="9">
        <f>IF(ISNA(VLOOKUP($A75,'part 2'!$Y$7:$Z$153,2,FALSE)),0,VLOOKUP($A75,'part 2'!$Y$7:$Z$153,2,FALSE))</f>
        <v>312259.28</v>
      </c>
      <c r="L75" s="18">
        <f>IF(ISNA(VLOOKUP($A75,'part 2'!$AB$7:$AC$23,2,FALSE)),0,VLOOKUP($A75,'part 2'!$AB$7:$AC$23,2,FALSE))</f>
        <v>0</v>
      </c>
      <c r="M75" s="9">
        <f>IF(ISNA(VLOOKUP($A75,'part 2'!$AE$7:$AF$10,2,FALSE)),0,VLOOKUP($A75,'part 2'!$AE$7:$AF$10,2,FALSE))</f>
        <v>0</v>
      </c>
      <c r="N75" s="18">
        <v>0</v>
      </c>
      <c r="O75" s="9">
        <f>IF(ISNA(VLOOKUP($A75,'part 2'!$AK$7:$AL$152,2,FALSE)),0,VLOOKUP($A75,'part 2'!$AK$7:$AL$152,2,FALSE))</f>
        <v>7698906</v>
      </c>
      <c r="P75" s="18">
        <f>IF(ISNA(VLOOKUP($A75,'part 2'!$AN$7:$AO$27,2,FALSE)),0,VLOOKUP($A75,'part 2'!$AN$7:$AO$27,2,FALSE))</f>
        <v>691.99</v>
      </c>
      <c r="Q75" s="18">
        <f>IF(ISNA(VLOOKUP($A75,'part 2'!$AQ$7:$AR$66,2,FALSE)),0,VLOOKUP($A75,'part 2'!$AQ$7:$AR$66,2,FALSE))</f>
        <v>140440.45</v>
      </c>
      <c r="R75" s="9">
        <f>IF(ISNA(VLOOKUP($A75,'part 2'!$AT$7:$AU$12,2,FALSE)),0,VLOOKUP($A75,'part 2'!$AT$7:$AU$12,2,FALSE))</f>
        <v>0</v>
      </c>
      <c r="S75" s="9">
        <f>IF(ISNA(VLOOKUP($A75,'part 2'!$AW$7:$AX$34,2,FALSE)),0,VLOOKUP($A75,'part 2'!$AW$7:$AX$34,2,FALSE))</f>
        <v>2717.05</v>
      </c>
      <c r="T75" s="18">
        <v>0</v>
      </c>
    </row>
    <row r="76" spans="1:20" ht="12.75">
      <c r="A76" s="8">
        <v>3711</v>
      </c>
      <c r="B76" s="7" t="s">
        <v>57</v>
      </c>
      <c r="C76" s="9">
        <f>IF(ISNA(VLOOKUP($A76,'part 2'!A73:B218,2,FALSE)),0,VLOOKUP($A76,'part 2'!$A$9:$B$154,2,FALSE))</f>
        <v>147328.7</v>
      </c>
      <c r="D76" s="18">
        <f>IF(ISNA(VLOOKUP($A76,'part 2'!$D$7:$E$128,2,FALSE)),0,VLOOKUP($A76,'part 2'!$D$7:$E$128,2,FALSE))</f>
        <v>0</v>
      </c>
      <c r="E76" s="9">
        <f>IF(ISNA(VLOOKUP($A76,'part 2'!$G$7:$H$151,2,FALSE)),0,VLOOKUP($A76,'part 2'!$G$7:$H$151,2,FALSE))</f>
        <v>5870.14</v>
      </c>
      <c r="F76" s="18">
        <f>IF(ISNA(VLOOKUP($A76,'part 2'!$J$7:$K$33,2,FALSE)),0,VLOOKUP($A76,'part 2'!$J$7:$K$33,2,FALSE))</f>
        <v>0</v>
      </c>
      <c r="G76" s="9">
        <f>IF(ISNA(VLOOKUP($A76,'part 2'!$M$7:$N$153,2,FALSE)),0,VLOOKUP($A76,'part 2'!$M$7:$N$153,2,FALSE))</f>
        <v>539946.09</v>
      </c>
      <c r="H76" s="18">
        <f>IF(ISNA(VLOOKUP($A76,'part 2'!$P$7:$Q$138,2,FALSE)),0,VLOOKUP($A76,'part 2'!$P$7:$Q$138,2,FALSE))</f>
        <v>45707.86</v>
      </c>
      <c r="I76" s="9">
        <f>IF(ISNA(VLOOKUP($A76,'part 2'!$S$7:$T$44,2,FALSE)),0,VLOOKUP($A76,'part 2'!$S$7:$T$44,2,FALSE))</f>
        <v>0</v>
      </c>
      <c r="J76" s="18">
        <f>IF(ISNA(VLOOKUP($A76,'part 2'!$V$7:$W$21,2,FALSE)),0,VLOOKUP($A76,'part 2'!$V$7:$W$21,2,FALSE))</f>
        <v>0</v>
      </c>
      <c r="K76" s="9">
        <f>IF(ISNA(VLOOKUP($A76,'part 2'!$Y$7:$Z$153,2,FALSE)),0,VLOOKUP($A76,'part 2'!$Y$7:$Z$153,2,FALSE))</f>
        <v>52586.69</v>
      </c>
      <c r="L76" s="18">
        <f>IF(ISNA(VLOOKUP($A76,'part 2'!$AB$7:$AC$23,2,FALSE)),0,VLOOKUP($A76,'part 2'!$AB$7:$AC$23,2,FALSE))</f>
        <v>0</v>
      </c>
      <c r="M76" s="9">
        <f>IF(ISNA(VLOOKUP($A76,'part 2'!$AE$7:$AF$10,2,FALSE)),0,VLOOKUP($A76,'part 2'!$AE$7:$AF$10,2,FALSE))</f>
        <v>0</v>
      </c>
      <c r="N76" s="18">
        <v>0</v>
      </c>
      <c r="O76" s="9">
        <f>IF(ISNA(VLOOKUP($A76,'part 2'!$AK$7:$AL$152,2,FALSE)),0,VLOOKUP($A76,'part 2'!$AK$7:$AL$152,2,FALSE))</f>
        <v>630825.19</v>
      </c>
      <c r="P76" s="18">
        <f>IF(ISNA(VLOOKUP($A76,'part 2'!$AN$7:$AO$27,2,FALSE)),0,VLOOKUP($A76,'part 2'!$AN$7:$AO$27,2,FALSE))</f>
        <v>0</v>
      </c>
      <c r="Q76" s="18">
        <f>IF(ISNA(VLOOKUP($A76,'part 2'!$AQ$7:$AR$66,2,FALSE)),0,VLOOKUP($A76,'part 2'!$AQ$7:$AR$66,2,FALSE))</f>
        <v>50</v>
      </c>
      <c r="R76" s="9">
        <f>IF(ISNA(VLOOKUP($A76,'part 2'!$AT$7:$AU$12,2,FALSE)),0,VLOOKUP($A76,'part 2'!$AT$7:$AU$12,2,FALSE))</f>
        <v>0</v>
      </c>
      <c r="S76" s="9">
        <f>IF(ISNA(VLOOKUP($A76,'part 2'!$AW$7:$AX$34,2,FALSE)),0,VLOOKUP($A76,'part 2'!$AW$7:$AX$34,2,FALSE))</f>
        <v>14802.8</v>
      </c>
      <c r="T76" s="18">
        <v>0</v>
      </c>
    </row>
    <row r="77" spans="1:20" ht="12.75">
      <c r="A77" s="8">
        <v>3800</v>
      </c>
      <c r="B77" s="7" t="s">
        <v>58</v>
      </c>
      <c r="C77" s="9">
        <f>IF(ISNA(VLOOKUP($A77,'part 2'!A74:B219,2,FALSE)),0,VLOOKUP($A77,'part 2'!$A$9:$B$154,2,FALSE))</f>
        <v>1398944.63</v>
      </c>
      <c r="D77" s="18">
        <f>IF(ISNA(VLOOKUP($A77,'part 2'!$D$7:$E$128,2,FALSE)),0,VLOOKUP($A77,'part 2'!$D$7:$E$128,2,FALSE))</f>
        <v>7609.07</v>
      </c>
      <c r="E77" s="9">
        <f>IF(ISNA(VLOOKUP($A77,'part 2'!$G$7:$H$151,2,FALSE)),0,VLOOKUP($A77,'part 2'!$G$7:$H$151,2,FALSE))</f>
        <v>39805.02</v>
      </c>
      <c r="F77" s="18">
        <f>IF(ISNA(VLOOKUP($A77,'part 2'!$J$7:$K$33,2,FALSE)),0,VLOOKUP($A77,'part 2'!$J$7:$K$33,2,FALSE))</f>
        <v>0</v>
      </c>
      <c r="G77" s="9">
        <f>IF(ISNA(VLOOKUP($A77,'part 2'!$M$7:$N$153,2,FALSE)),0,VLOOKUP($A77,'part 2'!$M$7:$N$153,2,FALSE))</f>
        <v>1173275.35</v>
      </c>
      <c r="H77" s="18">
        <f>IF(ISNA(VLOOKUP($A77,'part 2'!$P$7:$Q$138,2,FALSE)),0,VLOOKUP($A77,'part 2'!$P$7:$Q$138,2,FALSE))</f>
        <v>131237.87</v>
      </c>
      <c r="I77" s="9">
        <f>IF(ISNA(VLOOKUP($A77,'part 2'!$S$7:$T$44,2,FALSE)),0,VLOOKUP($A77,'part 2'!$S$7:$T$44,2,FALSE))</f>
        <v>6366.07</v>
      </c>
      <c r="J77" s="18">
        <f>IF(ISNA(VLOOKUP($A77,'part 2'!$V$7:$W$21,2,FALSE)),0,VLOOKUP($A77,'part 2'!$V$7:$W$21,2,FALSE))</f>
        <v>0</v>
      </c>
      <c r="K77" s="9">
        <f>IF(ISNA(VLOOKUP($A77,'part 2'!$Y$7:$Z$153,2,FALSE)),0,VLOOKUP($A77,'part 2'!$Y$7:$Z$153,2,FALSE))</f>
        <v>341677.58</v>
      </c>
      <c r="L77" s="18">
        <f>IF(ISNA(VLOOKUP($A77,'part 2'!$AB$7:$AC$23,2,FALSE)),0,VLOOKUP($A77,'part 2'!$AB$7:$AC$23,2,FALSE))</f>
        <v>0</v>
      </c>
      <c r="M77" s="9">
        <f>IF(ISNA(VLOOKUP($A77,'part 2'!$AE$7:$AF$10,2,FALSE)),0,VLOOKUP($A77,'part 2'!$AE$7:$AF$10,2,FALSE))</f>
        <v>0</v>
      </c>
      <c r="N77" s="18">
        <v>0</v>
      </c>
      <c r="O77" s="9">
        <f>IF(ISNA(VLOOKUP($A77,'part 2'!$AK$7:$AL$152,2,FALSE)),0,VLOOKUP($A77,'part 2'!$AK$7:$AL$152,2,FALSE))</f>
        <v>5429536.4</v>
      </c>
      <c r="P77" s="18">
        <f>IF(ISNA(VLOOKUP($A77,'part 2'!$AN$7:$AO$27,2,FALSE)),0,VLOOKUP($A77,'part 2'!$AN$7:$AO$27,2,FALSE))</f>
        <v>0</v>
      </c>
      <c r="Q77" s="18">
        <f>IF(ISNA(VLOOKUP($A77,'part 2'!$AQ$7:$AR$66,2,FALSE)),0,VLOOKUP($A77,'part 2'!$AQ$7:$AR$66,2,FALSE))</f>
        <v>144683.08</v>
      </c>
      <c r="R77" s="9">
        <f>IF(ISNA(VLOOKUP($A77,'part 2'!$AT$7:$AU$12,2,FALSE)),0,VLOOKUP($A77,'part 2'!$AT$7:$AU$12,2,FALSE))</f>
        <v>0</v>
      </c>
      <c r="S77" s="9">
        <f>IF(ISNA(VLOOKUP($A77,'part 2'!$AW$7:$AX$34,2,FALSE)),0,VLOOKUP($A77,'part 2'!$AW$7:$AX$34,2,FALSE))</f>
        <v>6233.05</v>
      </c>
      <c r="T77" s="18">
        <v>0</v>
      </c>
    </row>
    <row r="78" spans="1:20" ht="12.75">
      <c r="A78" s="8">
        <v>3820</v>
      </c>
      <c r="B78" s="7" t="s">
        <v>122</v>
      </c>
      <c r="C78" s="9">
        <f>IF(ISNA(VLOOKUP($A78,'part 2'!A75:B220,2,FALSE)),0,VLOOKUP($A78,'part 2'!$A$9:$B$154,2,FALSE))</f>
        <v>1523343.48</v>
      </c>
      <c r="D78" s="18">
        <f>IF(ISNA(VLOOKUP($A78,'part 2'!$D$7:$E$128,2,FALSE)),0,VLOOKUP($A78,'part 2'!$D$7:$E$128,2,FALSE))</f>
        <v>3062.25</v>
      </c>
      <c r="E78" s="9">
        <f>IF(ISNA(VLOOKUP($A78,'part 2'!$G$7:$H$151,2,FALSE)),0,VLOOKUP($A78,'part 2'!$G$7:$H$151,2,FALSE))</f>
        <v>78055.87</v>
      </c>
      <c r="F78" s="18">
        <f>IF(ISNA(VLOOKUP($A78,'part 2'!$J$7:$K$33,2,FALSE)),0,VLOOKUP($A78,'part 2'!$J$7:$K$33,2,FALSE))</f>
        <v>0</v>
      </c>
      <c r="G78" s="9">
        <f>IF(ISNA(VLOOKUP($A78,'part 2'!$M$7:$N$153,2,FALSE)),0,VLOOKUP($A78,'part 2'!$M$7:$N$153,2,FALSE))</f>
        <v>3717294.02</v>
      </c>
      <c r="H78" s="18">
        <f>IF(ISNA(VLOOKUP($A78,'part 2'!$P$7:$Q$138,2,FALSE)),0,VLOOKUP($A78,'part 2'!$P$7:$Q$138,2,FALSE))</f>
        <v>43900.2</v>
      </c>
      <c r="I78" s="9">
        <f>IF(ISNA(VLOOKUP($A78,'part 2'!$S$7:$T$44,2,FALSE)),0,VLOOKUP($A78,'part 2'!$S$7:$T$44,2,FALSE))</f>
        <v>0</v>
      </c>
      <c r="J78" s="18">
        <f>IF(ISNA(VLOOKUP($A78,'part 2'!$V$7:$W$21,2,FALSE)),0,VLOOKUP($A78,'part 2'!$V$7:$W$21,2,FALSE))</f>
        <v>0</v>
      </c>
      <c r="K78" s="9">
        <f>IF(ISNA(VLOOKUP($A78,'part 2'!$Y$7:$Z$153,2,FALSE)),0,VLOOKUP($A78,'part 2'!$Y$7:$Z$153,2,FALSE))</f>
        <v>618294.14</v>
      </c>
      <c r="L78" s="18">
        <f>IF(ISNA(VLOOKUP($A78,'part 2'!$AB$7:$AC$23,2,FALSE)),0,VLOOKUP($A78,'part 2'!$AB$7:$AC$23,2,FALSE))</f>
        <v>0</v>
      </c>
      <c r="M78" s="9">
        <f>IF(ISNA(VLOOKUP($A78,'part 2'!$AE$7:$AF$10,2,FALSE)),0,VLOOKUP($A78,'part 2'!$AE$7:$AF$10,2,FALSE))</f>
        <v>0</v>
      </c>
      <c r="N78" s="18">
        <v>0</v>
      </c>
      <c r="O78" s="9">
        <f>IF(ISNA(VLOOKUP($A78,'part 2'!$AK$7:$AL$152,2,FALSE)),0,VLOOKUP($A78,'part 2'!$AK$7:$AL$152,2,FALSE))</f>
        <v>4192168.12</v>
      </c>
      <c r="P78" s="18">
        <f>IF(ISNA(VLOOKUP($A78,'part 2'!$AN$7:$AO$27,2,FALSE)),0,VLOOKUP($A78,'part 2'!$AN$7:$AO$27,2,FALSE))</f>
        <v>0</v>
      </c>
      <c r="Q78" s="18">
        <f>IF(ISNA(VLOOKUP($A78,'part 2'!$AQ$7:$AR$66,2,FALSE)),0,VLOOKUP($A78,'part 2'!$AQ$7:$AR$66,2,FALSE))</f>
        <v>9920.15</v>
      </c>
      <c r="R78" s="9">
        <f>IF(ISNA(VLOOKUP($A78,'part 2'!$AT$7:$AU$12,2,FALSE)),0,VLOOKUP($A78,'part 2'!$AT$7:$AU$12,2,FALSE))</f>
        <v>0</v>
      </c>
      <c r="S78" s="9">
        <f>IF(ISNA(VLOOKUP($A78,'part 2'!$AW$7:$AX$34,2,FALSE)),0,VLOOKUP($A78,'part 2'!$AW$7:$AX$34,2,FALSE))</f>
        <v>0</v>
      </c>
      <c r="T78" s="18">
        <v>0</v>
      </c>
    </row>
    <row r="79" spans="1:20" ht="12.75">
      <c r="A79" s="8">
        <v>3900</v>
      </c>
      <c r="B79" s="7" t="s">
        <v>59</v>
      </c>
      <c r="C79" s="9">
        <f>IF(ISNA(VLOOKUP($A79,'part 2'!A76:B221,2,FALSE)),0,VLOOKUP($A79,'part 2'!$A$9:$B$154,2,FALSE))</f>
        <v>455769.86</v>
      </c>
      <c r="D79" s="18">
        <f>IF(ISNA(VLOOKUP($A79,'part 2'!$D$7:$E$128,2,FALSE)),0,VLOOKUP($A79,'part 2'!$D$7:$E$128,2,FALSE))</f>
        <v>2095</v>
      </c>
      <c r="E79" s="9">
        <f>IF(ISNA(VLOOKUP($A79,'part 2'!$G$7:$H$151,2,FALSE)),0,VLOOKUP($A79,'part 2'!$G$7:$H$151,2,FALSE))</f>
        <v>29740.24</v>
      </c>
      <c r="F79" s="18">
        <f>IF(ISNA(VLOOKUP($A79,'part 2'!$J$7:$K$33,2,FALSE)),0,VLOOKUP($A79,'part 2'!$J$7:$K$33,2,FALSE))</f>
        <v>0</v>
      </c>
      <c r="G79" s="9">
        <f>IF(ISNA(VLOOKUP($A79,'part 2'!$M$7:$N$153,2,FALSE)),0,VLOOKUP($A79,'part 2'!$M$7:$N$153,2,FALSE))</f>
        <v>563226.57</v>
      </c>
      <c r="H79" s="18">
        <f>IF(ISNA(VLOOKUP($A79,'part 2'!$P$7:$Q$138,2,FALSE)),0,VLOOKUP($A79,'part 2'!$P$7:$Q$138,2,FALSE))</f>
        <v>12097.1</v>
      </c>
      <c r="I79" s="9">
        <f>IF(ISNA(VLOOKUP($A79,'part 2'!$S$7:$T$44,2,FALSE)),0,VLOOKUP($A79,'part 2'!$S$7:$T$44,2,FALSE))</f>
        <v>0</v>
      </c>
      <c r="J79" s="18">
        <f>IF(ISNA(VLOOKUP($A79,'part 2'!$V$7:$W$21,2,FALSE)),0,VLOOKUP($A79,'part 2'!$V$7:$W$21,2,FALSE))</f>
        <v>0</v>
      </c>
      <c r="K79" s="9">
        <f>IF(ISNA(VLOOKUP($A79,'part 2'!$Y$7:$Z$153,2,FALSE)),0,VLOOKUP($A79,'part 2'!$Y$7:$Z$153,2,FALSE))</f>
        <v>161692.82</v>
      </c>
      <c r="L79" s="18">
        <f>IF(ISNA(VLOOKUP($A79,'part 2'!$AB$7:$AC$23,2,FALSE)),0,VLOOKUP($A79,'part 2'!$AB$7:$AC$23,2,FALSE))</f>
        <v>0</v>
      </c>
      <c r="M79" s="9">
        <f>IF(ISNA(VLOOKUP($A79,'part 2'!$AE$7:$AF$10,2,FALSE)),0,VLOOKUP($A79,'part 2'!$AE$7:$AF$10,2,FALSE))</f>
        <v>0</v>
      </c>
      <c r="N79" s="18">
        <v>0</v>
      </c>
      <c r="O79" s="9">
        <f>IF(ISNA(VLOOKUP($A79,'part 2'!$AK$7:$AL$152,2,FALSE)),0,VLOOKUP($A79,'part 2'!$AK$7:$AL$152,2,FALSE))</f>
        <v>1109052.17</v>
      </c>
      <c r="P79" s="18">
        <f>IF(ISNA(VLOOKUP($A79,'part 2'!$AN$7:$AO$27,2,FALSE)),0,VLOOKUP($A79,'part 2'!$AN$7:$AO$27,2,FALSE))</f>
        <v>0</v>
      </c>
      <c r="Q79" s="18">
        <f>IF(ISNA(VLOOKUP($A79,'part 2'!$AQ$7:$AR$66,2,FALSE)),0,VLOOKUP($A79,'part 2'!$AQ$7:$AR$66,2,FALSE))</f>
        <v>0</v>
      </c>
      <c r="R79" s="9">
        <f>IF(ISNA(VLOOKUP($A79,'part 2'!$AT$7:$AU$12,2,FALSE)),0,VLOOKUP($A79,'part 2'!$AT$7:$AU$12,2,FALSE))</f>
        <v>0</v>
      </c>
      <c r="S79" s="9">
        <f>IF(ISNA(VLOOKUP($A79,'part 2'!$AW$7:$AX$34,2,FALSE)),0,VLOOKUP($A79,'part 2'!$AW$7:$AX$34,2,FALSE))</f>
        <v>0</v>
      </c>
      <c r="T79" s="18">
        <v>0</v>
      </c>
    </row>
    <row r="80" spans="1:20" ht="12.75">
      <c r="A80" s="8">
        <v>4000</v>
      </c>
      <c r="B80" s="7" t="s">
        <v>60</v>
      </c>
      <c r="C80" s="9">
        <f>IF(ISNA(VLOOKUP($A80,'part 2'!A77:B222,2,FALSE)),0,VLOOKUP($A80,'part 2'!$A$9:$B$154,2,FALSE))</f>
        <v>685376.55</v>
      </c>
      <c r="D80" s="18">
        <f>IF(ISNA(VLOOKUP($A80,'part 2'!$D$7:$E$128,2,FALSE)),0,VLOOKUP($A80,'part 2'!$D$7:$E$128,2,FALSE))</f>
        <v>0</v>
      </c>
      <c r="E80" s="9">
        <f>IF(ISNA(VLOOKUP($A80,'part 2'!$G$7:$H$151,2,FALSE)),0,VLOOKUP($A80,'part 2'!$G$7:$H$151,2,FALSE))</f>
        <v>31680.16</v>
      </c>
      <c r="F80" s="18">
        <f>IF(ISNA(VLOOKUP($A80,'part 2'!$J$7:$K$33,2,FALSE)),0,VLOOKUP($A80,'part 2'!$J$7:$K$33,2,FALSE))</f>
        <v>0</v>
      </c>
      <c r="G80" s="9">
        <f>IF(ISNA(VLOOKUP($A80,'part 2'!$M$7:$N$153,2,FALSE)),0,VLOOKUP($A80,'part 2'!$M$7:$N$153,2,FALSE))</f>
        <v>1570071.9</v>
      </c>
      <c r="H80" s="18">
        <f>IF(ISNA(VLOOKUP($A80,'part 2'!$P$7:$Q$138,2,FALSE)),0,VLOOKUP($A80,'part 2'!$P$7:$Q$138,2,FALSE))</f>
        <v>155119.24</v>
      </c>
      <c r="I80" s="9">
        <f>IF(ISNA(VLOOKUP($A80,'part 2'!$S$7:$T$44,2,FALSE)),0,VLOOKUP($A80,'part 2'!$S$7:$T$44,2,FALSE))</f>
        <v>42464.87</v>
      </c>
      <c r="J80" s="18">
        <f>IF(ISNA(VLOOKUP($A80,'part 2'!$V$7:$W$21,2,FALSE)),0,VLOOKUP($A80,'part 2'!$V$7:$W$21,2,FALSE))</f>
        <v>0</v>
      </c>
      <c r="K80" s="9">
        <f>IF(ISNA(VLOOKUP($A80,'part 2'!$Y$7:$Z$153,2,FALSE)),0,VLOOKUP($A80,'part 2'!$Y$7:$Z$153,2,FALSE))</f>
        <v>212699.67</v>
      </c>
      <c r="L80" s="18">
        <f>IF(ISNA(VLOOKUP($A80,'part 2'!$AB$7:$AC$23,2,FALSE)),0,VLOOKUP($A80,'part 2'!$AB$7:$AC$23,2,FALSE))</f>
        <v>1464.95</v>
      </c>
      <c r="M80" s="9">
        <f>IF(ISNA(VLOOKUP($A80,'part 2'!$AE$7:$AF$10,2,FALSE)),0,VLOOKUP($A80,'part 2'!$AE$7:$AF$10,2,FALSE))</f>
        <v>0</v>
      </c>
      <c r="N80" s="18">
        <v>0</v>
      </c>
      <c r="O80" s="9">
        <f>IF(ISNA(VLOOKUP($A80,'part 2'!$AK$7:$AL$152,2,FALSE)),0,VLOOKUP($A80,'part 2'!$AK$7:$AL$152,2,FALSE))</f>
        <v>1870015.52</v>
      </c>
      <c r="P80" s="18">
        <f>IF(ISNA(VLOOKUP($A80,'part 2'!$AN$7:$AO$27,2,FALSE)),0,VLOOKUP($A80,'part 2'!$AN$7:$AO$27,2,FALSE))</f>
        <v>2933.2</v>
      </c>
      <c r="Q80" s="18">
        <f>IF(ISNA(VLOOKUP($A80,'part 2'!$AQ$7:$AR$66,2,FALSE)),0,VLOOKUP($A80,'part 2'!$AQ$7:$AR$66,2,FALSE))</f>
        <v>7342.71</v>
      </c>
      <c r="R80" s="9">
        <f>IF(ISNA(VLOOKUP($A80,'part 2'!$AT$7:$AU$12,2,FALSE)),0,VLOOKUP($A80,'part 2'!$AT$7:$AU$12,2,FALSE))</f>
        <v>0</v>
      </c>
      <c r="S80" s="9">
        <f>IF(ISNA(VLOOKUP($A80,'part 2'!$AW$7:$AX$34,2,FALSE)),0,VLOOKUP($A80,'part 2'!$AW$7:$AX$34,2,FALSE))</f>
        <v>8625.7</v>
      </c>
      <c r="T80" s="18">
        <v>0</v>
      </c>
    </row>
    <row r="81" spans="1:20" ht="12.75">
      <c r="A81" s="8">
        <v>4100</v>
      </c>
      <c r="B81" s="7" t="s">
        <v>61</v>
      </c>
      <c r="C81" s="9">
        <f>IF(ISNA(VLOOKUP($A81,'part 2'!A78:B223,2,FALSE)),0,VLOOKUP($A81,'part 2'!$A$9:$B$154,2,FALSE))</f>
        <v>1636533.46</v>
      </c>
      <c r="D81" s="18">
        <f>IF(ISNA(VLOOKUP($A81,'part 2'!$D$7:$E$128,2,FALSE)),0,VLOOKUP($A81,'part 2'!$D$7:$E$128,2,FALSE))</f>
        <v>41979</v>
      </c>
      <c r="E81" s="9">
        <f>IF(ISNA(VLOOKUP($A81,'part 2'!$G$7:$H$151,2,FALSE)),0,VLOOKUP($A81,'part 2'!$G$7:$H$151,2,FALSE))</f>
        <v>43227.84</v>
      </c>
      <c r="F81" s="18">
        <f>IF(ISNA(VLOOKUP($A81,'part 2'!$J$7:$K$33,2,FALSE)),0,VLOOKUP($A81,'part 2'!$J$7:$K$33,2,FALSE))</f>
        <v>6381</v>
      </c>
      <c r="G81" s="9">
        <f>IF(ISNA(VLOOKUP($A81,'part 2'!$M$7:$N$153,2,FALSE)),0,VLOOKUP($A81,'part 2'!$M$7:$N$153,2,FALSE))</f>
        <v>1922904.91</v>
      </c>
      <c r="H81" s="18">
        <f>IF(ISNA(VLOOKUP($A81,'part 2'!$P$7:$Q$138,2,FALSE)),0,VLOOKUP($A81,'part 2'!$P$7:$Q$138,2,FALSE))</f>
        <v>140685.49</v>
      </c>
      <c r="I81" s="9">
        <f>IF(ISNA(VLOOKUP($A81,'part 2'!$S$7:$T$44,2,FALSE)),0,VLOOKUP($A81,'part 2'!$S$7:$T$44,2,FALSE))</f>
        <v>0</v>
      </c>
      <c r="J81" s="18">
        <f>IF(ISNA(VLOOKUP($A81,'part 2'!$V$7:$W$21,2,FALSE)),0,VLOOKUP($A81,'part 2'!$V$7:$W$21,2,FALSE))</f>
        <v>0</v>
      </c>
      <c r="K81" s="9">
        <f>IF(ISNA(VLOOKUP($A81,'part 2'!$Y$7:$Z$153,2,FALSE)),0,VLOOKUP($A81,'part 2'!$Y$7:$Z$153,2,FALSE))</f>
        <v>312123.94</v>
      </c>
      <c r="L81" s="18">
        <f>IF(ISNA(VLOOKUP($A81,'part 2'!$AB$7:$AC$23,2,FALSE)),0,VLOOKUP($A81,'part 2'!$AB$7:$AC$23,2,FALSE))</f>
        <v>15719</v>
      </c>
      <c r="M81" s="9">
        <f>IF(ISNA(VLOOKUP($A81,'part 2'!$AE$7:$AF$10,2,FALSE)),0,VLOOKUP($A81,'part 2'!$AE$7:$AF$10,2,FALSE))</f>
        <v>0</v>
      </c>
      <c r="N81" s="18">
        <v>0</v>
      </c>
      <c r="O81" s="9">
        <f>IF(ISNA(VLOOKUP($A81,'part 2'!$AK$7:$AL$152,2,FALSE)),0,VLOOKUP($A81,'part 2'!$AK$7:$AL$152,2,FALSE))</f>
        <v>4489673.7</v>
      </c>
      <c r="P81" s="18">
        <f>IF(ISNA(VLOOKUP($A81,'part 2'!$AN$7:$AO$27,2,FALSE)),0,VLOOKUP($A81,'part 2'!$AN$7:$AO$27,2,FALSE))</f>
        <v>0</v>
      </c>
      <c r="Q81" s="18">
        <f>IF(ISNA(VLOOKUP($A81,'part 2'!$AQ$7:$AR$66,2,FALSE)),0,VLOOKUP($A81,'part 2'!$AQ$7:$AR$66,2,FALSE))</f>
        <v>8537.58</v>
      </c>
      <c r="R81" s="9">
        <f>IF(ISNA(VLOOKUP($A81,'part 2'!$AT$7:$AU$12,2,FALSE)),0,VLOOKUP($A81,'part 2'!$AT$7:$AU$12,2,FALSE))</f>
        <v>1845</v>
      </c>
      <c r="S81" s="9">
        <f>IF(ISNA(VLOOKUP($A81,'part 2'!$AW$7:$AX$34,2,FALSE)),0,VLOOKUP($A81,'part 2'!$AW$7:$AX$34,2,FALSE))</f>
        <v>0</v>
      </c>
      <c r="T81" s="18">
        <v>0</v>
      </c>
    </row>
    <row r="82" spans="1:20" ht="12.75">
      <c r="A82" s="8">
        <v>4111</v>
      </c>
      <c r="B82" s="7" t="s">
        <v>123</v>
      </c>
      <c r="C82" s="9">
        <f>IF(ISNA(VLOOKUP($A82,'part 2'!A79:B224,2,FALSE)),0,VLOOKUP($A82,'part 2'!$A$9:$B$154,2,FALSE))</f>
        <v>272554.63</v>
      </c>
      <c r="D82" s="18">
        <f>IF(ISNA(VLOOKUP($A82,'part 2'!$D$7:$E$128,2,FALSE)),0,VLOOKUP($A82,'part 2'!$D$7:$E$128,2,FALSE))</f>
        <v>0</v>
      </c>
      <c r="E82" s="9">
        <f>IF(ISNA(VLOOKUP($A82,'part 2'!$G$7:$H$151,2,FALSE)),0,VLOOKUP($A82,'part 2'!$G$7:$H$151,2,FALSE))</f>
        <v>12625</v>
      </c>
      <c r="F82" s="18">
        <f>IF(ISNA(VLOOKUP($A82,'part 2'!$J$7:$K$33,2,FALSE)),0,VLOOKUP($A82,'part 2'!$J$7:$K$33,2,FALSE))</f>
        <v>0</v>
      </c>
      <c r="G82" s="9">
        <f>IF(ISNA(VLOOKUP($A82,'part 2'!$M$7:$N$153,2,FALSE)),0,VLOOKUP($A82,'part 2'!$M$7:$N$153,2,FALSE))</f>
        <v>282372.07</v>
      </c>
      <c r="H82" s="18">
        <f>IF(ISNA(VLOOKUP($A82,'part 2'!$P$7:$Q$138,2,FALSE)),0,VLOOKUP($A82,'part 2'!$P$7:$Q$138,2,FALSE))</f>
        <v>34553.56</v>
      </c>
      <c r="I82" s="9">
        <f>IF(ISNA(VLOOKUP($A82,'part 2'!$S$7:$T$44,2,FALSE)),0,VLOOKUP($A82,'part 2'!$S$7:$T$44,2,FALSE))</f>
        <v>0</v>
      </c>
      <c r="J82" s="18">
        <f>IF(ISNA(VLOOKUP($A82,'part 2'!$V$7:$W$21,2,FALSE)),0,VLOOKUP($A82,'part 2'!$V$7:$W$21,2,FALSE))</f>
        <v>0</v>
      </c>
      <c r="K82" s="9">
        <f>IF(ISNA(VLOOKUP($A82,'part 2'!$Y$7:$Z$153,2,FALSE)),0,VLOOKUP($A82,'part 2'!$Y$7:$Z$153,2,FALSE))</f>
        <v>67626.05</v>
      </c>
      <c r="L82" s="18">
        <f>IF(ISNA(VLOOKUP($A82,'part 2'!$AB$7:$AC$23,2,FALSE)),0,VLOOKUP($A82,'part 2'!$AB$7:$AC$23,2,FALSE))</f>
        <v>0</v>
      </c>
      <c r="M82" s="9">
        <f>IF(ISNA(VLOOKUP($A82,'part 2'!$AE$7:$AF$10,2,FALSE)),0,VLOOKUP($A82,'part 2'!$AE$7:$AF$10,2,FALSE))</f>
        <v>0</v>
      </c>
      <c r="N82" s="18">
        <v>0</v>
      </c>
      <c r="O82" s="9">
        <f>IF(ISNA(VLOOKUP($A82,'part 2'!$AK$7:$AL$152,2,FALSE)),0,VLOOKUP($A82,'part 2'!$AK$7:$AL$152,2,FALSE))</f>
        <v>1133255.91</v>
      </c>
      <c r="P82" s="18">
        <f>IF(ISNA(VLOOKUP($A82,'part 2'!$AN$7:$AO$27,2,FALSE)),0,VLOOKUP($A82,'part 2'!$AN$7:$AO$27,2,FALSE))</f>
        <v>0</v>
      </c>
      <c r="Q82" s="18">
        <f>IF(ISNA(VLOOKUP($A82,'part 2'!$AQ$7:$AR$66,2,FALSE)),0,VLOOKUP($A82,'part 2'!$AQ$7:$AR$66,2,FALSE))</f>
        <v>26252.14</v>
      </c>
      <c r="R82" s="9">
        <f>IF(ISNA(VLOOKUP($A82,'part 2'!$AT$7:$AU$12,2,FALSE)),0,VLOOKUP($A82,'part 2'!$AT$7:$AU$12,2,FALSE))</f>
        <v>795</v>
      </c>
      <c r="S82" s="9">
        <f>IF(ISNA(VLOOKUP($A82,'part 2'!$AW$7:$AX$34,2,FALSE)),0,VLOOKUP($A82,'part 2'!$AW$7:$AX$34,2,FALSE))</f>
        <v>0</v>
      </c>
      <c r="T82" s="18">
        <v>0</v>
      </c>
    </row>
    <row r="83" spans="1:20" ht="12.75">
      <c r="A83" s="8">
        <v>4120</v>
      </c>
      <c r="B83" s="7" t="s">
        <v>124</v>
      </c>
      <c r="C83" s="9">
        <f>IF(ISNA(VLOOKUP($A83,'part 2'!A80:B225,2,FALSE)),0,VLOOKUP($A83,'part 2'!$A$9:$B$154,2,FALSE))</f>
        <v>1519648.95</v>
      </c>
      <c r="D83" s="18">
        <f>IF(ISNA(VLOOKUP($A83,'part 2'!$D$7:$E$128,2,FALSE)),0,VLOOKUP($A83,'part 2'!$D$7:$E$128,2,FALSE))</f>
        <v>11402</v>
      </c>
      <c r="E83" s="9">
        <f>IF(ISNA(VLOOKUP($A83,'part 2'!$G$7:$H$151,2,FALSE)),0,VLOOKUP($A83,'part 2'!$G$7:$H$151,2,FALSE))</f>
        <v>68292.62</v>
      </c>
      <c r="F83" s="18">
        <f>IF(ISNA(VLOOKUP($A83,'part 2'!$J$7:$K$33,2,FALSE)),0,VLOOKUP($A83,'part 2'!$J$7:$K$33,2,FALSE))</f>
        <v>0</v>
      </c>
      <c r="G83" s="9">
        <f>IF(ISNA(VLOOKUP($A83,'part 2'!$M$7:$N$153,2,FALSE)),0,VLOOKUP($A83,'part 2'!$M$7:$N$153,2,FALSE))</f>
        <v>1955865.57</v>
      </c>
      <c r="H83" s="18">
        <f>IF(ISNA(VLOOKUP($A83,'part 2'!$P$7:$Q$138,2,FALSE)),0,VLOOKUP($A83,'part 2'!$P$7:$Q$138,2,FALSE))</f>
        <v>62992.13</v>
      </c>
      <c r="I83" s="9">
        <f>IF(ISNA(VLOOKUP($A83,'part 2'!$S$7:$T$44,2,FALSE)),0,VLOOKUP($A83,'part 2'!$S$7:$T$44,2,FALSE))</f>
        <v>45917.11</v>
      </c>
      <c r="J83" s="18">
        <f>IF(ISNA(VLOOKUP($A83,'part 2'!$V$7:$W$21,2,FALSE)),0,VLOOKUP($A83,'part 2'!$V$7:$W$21,2,FALSE))</f>
        <v>0</v>
      </c>
      <c r="K83" s="9">
        <f>IF(ISNA(VLOOKUP($A83,'part 2'!$Y$7:$Z$153,2,FALSE)),0,VLOOKUP($A83,'part 2'!$Y$7:$Z$153,2,FALSE))</f>
        <v>269509.35</v>
      </c>
      <c r="L83" s="18">
        <f>IF(ISNA(VLOOKUP($A83,'part 2'!$AB$7:$AC$23,2,FALSE)),0,VLOOKUP($A83,'part 2'!$AB$7:$AC$23,2,FALSE))</f>
        <v>0</v>
      </c>
      <c r="M83" s="9">
        <f>IF(ISNA(VLOOKUP($A83,'part 2'!$AE$7:$AF$10,2,FALSE)),0,VLOOKUP($A83,'part 2'!$AE$7:$AF$10,2,FALSE))</f>
        <v>0</v>
      </c>
      <c r="N83" s="18">
        <v>0</v>
      </c>
      <c r="O83" s="9">
        <f>IF(ISNA(VLOOKUP($A83,'part 2'!$AK$7:$AL$152,2,FALSE)),0,VLOOKUP($A83,'part 2'!$AK$7:$AL$152,2,FALSE))</f>
        <v>5140955.37</v>
      </c>
      <c r="P83" s="18">
        <f>IF(ISNA(VLOOKUP($A83,'part 2'!$AN$7:$AO$27,2,FALSE)),0,VLOOKUP($A83,'part 2'!$AN$7:$AO$27,2,FALSE))</f>
        <v>0</v>
      </c>
      <c r="Q83" s="18">
        <f>IF(ISNA(VLOOKUP($A83,'part 2'!$AQ$7:$AR$66,2,FALSE)),0,VLOOKUP($A83,'part 2'!$AQ$7:$AR$66,2,FALSE))</f>
        <v>6451.26</v>
      </c>
      <c r="R83" s="9">
        <f>IF(ISNA(VLOOKUP($A83,'part 2'!$AT$7:$AU$12,2,FALSE)),0,VLOOKUP($A83,'part 2'!$AT$7:$AU$12,2,FALSE))</f>
        <v>0</v>
      </c>
      <c r="S83" s="9">
        <f>IF(ISNA(VLOOKUP($A83,'part 2'!$AW$7:$AX$34,2,FALSE)),0,VLOOKUP($A83,'part 2'!$AW$7:$AX$34,2,FALSE))</f>
        <v>0</v>
      </c>
      <c r="T83" s="18">
        <v>0</v>
      </c>
    </row>
    <row r="84" spans="1:20" ht="12.75">
      <c r="A84" s="8">
        <v>4200</v>
      </c>
      <c r="B84" s="7" t="s">
        <v>62</v>
      </c>
      <c r="C84" s="9">
        <f>IF(ISNA(VLOOKUP($A84,'part 2'!A81:B226,2,FALSE)),0,VLOOKUP($A84,'part 2'!$A$9:$B$154,2,FALSE))</f>
        <v>807296.88</v>
      </c>
      <c r="D84" s="18">
        <f>IF(ISNA(VLOOKUP($A84,'part 2'!$D$7:$E$128,2,FALSE)),0,VLOOKUP($A84,'part 2'!$D$7:$E$128,2,FALSE))</f>
        <v>31180.72</v>
      </c>
      <c r="E84" s="9">
        <f>IF(ISNA(VLOOKUP($A84,'part 2'!$G$7:$H$151,2,FALSE)),0,VLOOKUP($A84,'part 2'!$G$7:$H$151,2,FALSE))</f>
        <v>22047.48</v>
      </c>
      <c r="F84" s="18">
        <f>IF(ISNA(VLOOKUP($A84,'part 2'!$J$7:$K$33,2,FALSE)),0,VLOOKUP($A84,'part 2'!$J$7:$K$33,2,FALSE))</f>
        <v>0</v>
      </c>
      <c r="G84" s="9">
        <f>IF(ISNA(VLOOKUP($A84,'part 2'!$M$7:$N$153,2,FALSE)),0,VLOOKUP($A84,'part 2'!$M$7:$N$153,2,FALSE))</f>
        <v>3097447.25</v>
      </c>
      <c r="H84" s="18">
        <f>IF(ISNA(VLOOKUP($A84,'part 2'!$P$7:$Q$138,2,FALSE)),0,VLOOKUP($A84,'part 2'!$P$7:$Q$138,2,FALSE))</f>
        <v>1163890.1</v>
      </c>
      <c r="I84" s="9">
        <f>IF(ISNA(VLOOKUP($A84,'part 2'!$S$7:$T$44,2,FALSE)),0,VLOOKUP($A84,'part 2'!$S$7:$T$44,2,FALSE))</f>
        <v>18996.58</v>
      </c>
      <c r="J84" s="18">
        <f>IF(ISNA(VLOOKUP($A84,'part 2'!$V$7:$W$21,2,FALSE)),0,VLOOKUP($A84,'part 2'!$V$7:$W$21,2,FALSE))</f>
        <v>0</v>
      </c>
      <c r="K84" s="9">
        <f>IF(ISNA(VLOOKUP($A84,'part 2'!$Y$7:$Z$153,2,FALSE)),0,VLOOKUP($A84,'part 2'!$Y$7:$Z$153,2,FALSE))</f>
        <v>615812.01</v>
      </c>
      <c r="L84" s="18">
        <f>IF(ISNA(VLOOKUP($A84,'part 2'!$AB$7:$AC$23,2,FALSE)),0,VLOOKUP($A84,'part 2'!$AB$7:$AC$23,2,FALSE))</f>
        <v>0</v>
      </c>
      <c r="M84" s="9">
        <f>IF(ISNA(VLOOKUP($A84,'part 2'!$AE$7:$AF$10,2,FALSE)),0,VLOOKUP($A84,'part 2'!$AE$7:$AF$10,2,FALSE))</f>
        <v>0</v>
      </c>
      <c r="N84" s="18">
        <v>0</v>
      </c>
      <c r="O84" s="9">
        <f>IF(ISNA(VLOOKUP($A84,'part 2'!$AK$7:$AL$152,2,FALSE)),0,VLOOKUP($A84,'part 2'!$AK$7:$AL$152,2,FALSE))</f>
        <v>1718265.06</v>
      </c>
      <c r="P84" s="18">
        <f>IF(ISNA(VLOOKUP($A84,'part 2'!$AN$7:$AO$27,2,FALSE)),0,VLOOKUP($A84,'part 2'!$AN$7:$AO$27,2,FALSE))</f>
        <v>0</v>
      </c>
      <c r="Q84" s="18">
        <f>IF(ISNA(VLOOKUP($A84,'part 2'!$AQ$7:$AR$66,2,FALSE)),0,VLOOKUP($A84,'part 2'!$AQ$7:$AR$66,2,FALSE))</f>
        <v>971.05</v>
      </c>
      <c r="R84" s="9">
        <f>IF(ISNA(VLOOKUP($A84,'part 2'!$AT$7:$AU$12,2,FALSE)),0,VLOOKUP($A84,'part 2'!$AT$7:$AU$12,2,FALSE))</f>
        <v>0</v>
      </c>
      <c r="S84" s="9">
        <f>IF(ISNA(VLOOKUP($A84,'part 2'!$AW$7:$AX$34,2,FALSE)),0,VLOOKUP($A84,'part 2'!$AW$7:$AX$34,2,FALSE))</f>
        <v>0</v>
      </c>
      <c r="T84" s="18">
        <v>0</v>
      </c>
    </row>
    <row r="85" spans="1:20" ht="12.75">
      <c r="A85" s="8">
        <v>4220</v>
      </c>
      <c r="B85" s="7" t="s">
        <v>125</v>
      </c>
      <c r="C85" s="9">
        <f>IF(ISNA(VLOOKUP($A85,'part 2'!A82:B227,2,FALSE)),0,VLOOKUP($A85,'part 2'!$A$9:$B$154,2,FALSE))</f>
        <v>691963.26</v>
      </c>
      <c r="D85" s="18">
        <f>IF(ISNA(VLOOKUP($A85,'part 2'!$D$7:$E$128,2,FALSE)),0,VLOOKUP($A85,'part 2'!$D$7:$E$128,2,FALSE))</f>
        <v>0</v>
      </c>
      <c r="E85" s="9">
        <f>IF(ISNA(VLOOKUP($A85,'part 2'!$G$7:$H$151,2,FALSE)),0,VLOOKUP($A85,'part 2'!$G$7:$H$151,2,FALSE))</f>
        <v>10483.9</v>
      </c>
      <c r="F85" s="18">
        <f>IF(ISNA(VLOOKUP($A85,'part 2'!$J$7:$K$33,2,FALSE)),0,VLOOKUP($A85,'part 2'!$J$7:$K$33,2,FALSE))</f>
        <v>0</v>
      </c>
      <c r="G85" s="9">
        <f>IF(ISNA(VLOOKUP($A85,'part 2'!$M$7:$N$153,2,FALSE)),0,VLOOKUP($A85,'part 2'!$M$7:$N$153,2,FALSE))</f>
        <v>2047726.68</v>
      </c>
      <c r="H85" s="18">
        <f>IF(ISNA(VLOOKUP($A85,'part 2'!$P$7:$Q$138,2,FALSE)),0,VLOOKUP($A85,'part 2'!$P$7:$Q$138,2,FALSE))</f>
        <v>335159.41</v>
      </c>
      <c r="I85" s="9">
        <f>IF(ISNA(VLOOKUP($A85,'part 2'!$S$7:$T$44,2,FALSE)),0,VLOOKUP($A85,'part 2'!$S$7:$T$44,2,FALSE))</f>
        <v>0</v>
      </c>
      <c r="J85" s="18">
        <f>IF(ISNA(VLOOKUP($A85,'part 2'!$V$7:$W$21,2,FALSE)),0,VLOOKUP($A85,'part 2'!$V$7:$W$21,2,FALSE))</f>
        <v>0</v>
      </c>
      <c r="K85" s="9">
        <f>IF(ISNA(VLOOKUP($A85,'part 2'!$Y$7:$Z$153,2,FALSE)),0,VLOOKUP($A85,'part 2'!$Y$7:$Z$153,2,FALSE))</f>
        <v>313664.59</v>
      </c>
      <c r="L85" s="18">
        <f>IF(ISNA(VLOOKUP($A85,'part 2'!$AB$7:$AC$23,2,FALSE)),0,VLOOKUP($A85,'part 2'!$AB$7:$AC$23,2,FALSE))</f>
        <v>0</v>
      </c>
      <c r="M85" s="9">
        <f>IF(ISNA(VLOOKUP($A85,'part 2'!$AE$7:$AF$10,2,FALSE)),0,VLOOKUP($A85,'part 2'!$AE$7:$AF$10,2,FALSE))</f>
        <v>0</v>
      </c>
      <c r="N85" s="18">
        <v>0</v>
      </c>
      <c r="O85" s="9">
        <f>IF(ISNA(VLOOKUP($A85,'part 2'!$AK$7:$AL$152,2,FALSE)),0,VLOOKUP($A85,'part 2'!$AK$7:$AL$152,2,FALSE))</f>
        <v>1616617.34</v>
      </c>
      <c r="P85" s="18">
        <f>IF(ISNA(VLOOKUP($A85,'part 2'!$AN$7:$AO$27,2,FALSE)),0,VLOOKUP($A85,'part 2'!$AN$7:$AO$27,2,FALSE))</f>
        <v>0</v>
      </c>
      <c r="Q85" s="18">
        <f>IF(ISNA(VLOOKUP($A85,'part 2'!$AQ$7:$AR$66,2,FALSE)),0,VLOOKUP($A85,'part 2'!$AQ$7:$AR$66,2,FALSE))</f>
        <v>0</v>
      </c>
      <c r="R85" s="9">
        <f>IF(ISNA(VLOOKUP($A85,'part 2'!$AT$7:$AU$12,2,FALSE)),0,VLOOKUP($A85,'part 2'!$AT$7:$AU$12,2,FALSE))</f>
        <v>0</v>
      </c>
      <c r="S85" s="9">
        <f>IF(ISNA(VLOOKUP($A85,'part 2'!$AW$7:$AX$34,2,FALSE)),0,VLOOKUP($A85,'part 2'!$AW$7:$AX$34,2,FALSE))</f>
        <v>7406.07</v>
      </c>
      <c r="T85" s="18">
        <v>0</v>
      </c>
    </row>
    <row r="86" spans="1:20" ht="12.75">
      <c r="A86" s="8">
        <v>4300</v>
      </c>
      <c r="B86" s="7" t="s">
        <v>63</v>
      </c>
      <c r="C86" s="9">
        <f>IF(ISNA(VLOOKUP($A86,'part 2'!A83:B228,2,FALSE)),0,VLOOKUP($A86,'part 2'!$A$9:$B$154,2,FALSE))</f>
        <v>607052.18</v>
      </c>
      <c r="D86" s="18">
        <f>IF(ISNA(VLOOKUP($A86,'part 2'!$D$7:$E$128,2,FALSE)),0,VLOOKUP($A86,'part 2'!$D$7:$E$128,2,FALSE))</f>
        <v>561.59</v>
      </c>
      <c r="E86" s="9">
        <f>IF(ISNA(VLOOKUP($A86,'part 2'!$G$7:$H$151,2,FALSE)),0,VLOOKUP($A86,'part 2'!$G$7:$H$151,2,FALSE))</f>
        <v>21423.58</v>
      </c>
      <c r="F86" s="18">
        <f>IF(ISNA(VLOOKUP($A86,'part 2'!$J$7:$K$33,2,FALSE)),0,VLOOKUP($A86,'part 2'!$J$7:$K$33,2,FALSE))</f>
        <v>16787.83</v>
      </c>
      <c r="G86" s="9">
        <f>IF(ISNA(VLOOKUP($A86,'part 2'!$M$7:$N$153,2,FALSE)),0,VLOOKUP($A86,'part 2'!$M$7:$N$153,2,FALSE))</f>
        <v>670476.34</v>
      </c>
      <c r="H86" s="18">
        <f>IF(ISNA(VLOOKUP($A86,'part 2'!$P$7:$Q$138,2,FALSE)),0,VLOOKUP($A86,'part 2'!$P$7:$Q$138,2,FALSE))</f>
        <v>155128.05</v>
      </c>
      <c r="I86" s="9">
        <f>IF(ISNA(VLOOKUP($A86,'part 2'!$S$7:$T$44,2,FALSE)),0,VLOOKUP($A86,'part 2'!$S$7:$T$44,2,FALSE))</f>
        <v>0</v>
      </c>
      <c r="J86" s="18">
        <f>IF(ISNA(VLOOKUP($A86,'part 2'!$V$7:$W$21,2,FALSE)),0,VLOOKUP($A86,'part 2'!$V$7:$W$21,2,FALSE))</f>
        <v>0</v>
      </c>
      <c r="K86" s="9">
        <f>IF(ISNA(VLOOKUP($A86,'part 2'!$Y$7:$Z$153,2,FALSE)),0,VLOOKUP($A86,'part 2'!$Y$7:$Z$153,2,FALSE))</f>
        <v>108234.48</v>
      </c>
      <c r="L86" s="18">
        <f>IF(ISNA(VLOOKUP($A86,'part 2'!$AB$7:$AC$23,2,FALSE)),0,VLOOKUP($A86,'part 2'!$AB$7:$AC$23,2,FALSE))</f>
        <v>0</v>
      </c>
      <c r="M86" s="9">
        <f>IF(ISNA(VLOOKUP($A86,'part 2'!$AE$7:$AF$10,2,FALSE)),0,VLOOKUP($A86,'part 2'!$AE$7:$AF$10,2,FALSE))</f>
        <v>0</v>
      </c>
      <c r="N86" s="18">
        <v>0</v>
      </c>
      <c r="O86" s="9">
        <f>IF(ISNA(VLOOKUP($A86,'part 2'!$AK$7:$AL$152,2,FALSE)),0,VLOOKUP($A86,'part 2'!$AK$7:$AL$152,2,FALSE))</f>
        <v>1545958.94</v>
      </c>
      <c r="P86" s="18">
        <f>IF(ISNA(VLOOKUP($A86,'part 2'!$AN$7:$AO$27,2,FALSE)),0,VLOOKUP($A86,'part 2'!$AN$7:$AO$27,2,FALSE))</f>
        <v>0</v>
      </c>
      <c r="Q86" s="18">
        <f>IF(ISNA(VLOOKUP($A86,'part 2'!$AQ$7:$AR$66,2,FALSE)),0,VLOOKUP($A86,'part 2'!$AQ$7:$AR$66,2,FALSE))</f>
        <v>86.4</v>
      </c>
      <c r="R86" s="9">
        <f>IF(ISNA(VLOOKUP($A86,'part 2'!$AT$7:$AU$12,2,FALSE)),0,VLOOKUP($A86,'part 2'!$AT$7:$AU$12,2,FALSE))</f>
        <v>0</v>
      </c>
      <c r="S86" s="9">
        <f>IF(ISNA(VLOOKUP($A86,'part 2'!$AW$7:$AX$34,2,FALSE)),0,VLOOKUP($A86,'part 2'!$AW$7:$AX$34,2,FALSE))</f>
        <v>0</v>
      </c>
      <c r="T86" s="18">
        <v>0</v>
      </c>
    </row>
    <row r="87" spans="1:20" ht="12.75">
      <c r="A87" s="8">
        <v>4320</v>
      </c>
      <c r="B87" s="7" t="s">
        <v>126</v>
      </c>
      <c r="C87" s="9">
        <f>IF(ISNA(VLOOKUP($A87,'part 2'!A84:B229,2,FALSE)),0,VLOOKUP($A87,'part 2'!$A$9:$B$154,2,FALSE))</f>
        <v>574932.3</v>
      </c>
      <c r="D87" s="18">
        <f>IF(ISNA(VLOOKUP($A87,'part 2'!$D$7:$E$128,2,FALSE)),0,VLOOKUP($A87,'part 2'!$D$7:$E$128,2,FALSE))</f>
        <v>2485.39</v>
      </c>
      <c r="E87" s="9">
        <f>IF(ISNA(VLOOKUP($A87,'part 2'!$G$7:$H$151,2,FALSE)),0,VLOOKUP($A87,'part 2'!$G$7:$H$151,2,FALSE))</f>
        <v>11505.34</v>
      </c>
      <c r="F87" s="18">
        <f>IF(ISNA(VLOOKUP($A87,'part 2'!$J$7:$K$33,2,FALSE)),0,VLOOKUP($A87,'part 2'!$J$7:$K$33,2,FALSE))</f>
        <v>0</v>
      </c>
      <c r="G87" s="9">
        <f>IF(ISNA(VLOOKUP($A87,'part 2'!$M$7:$N$153,2,FALSE)),0,VLOOKUP($A87,'part 2'!$M$7:$N$153,2,FALSE))</f>
        <v>1046030.92</v>
      </c>
      <c r="H87" s="18">
        <f>IF(ISNA(VLOOKUP($A87,'part 2'!$P$7:$Q$138,2,FALSE)),0,VLOOKUP($A87,'part 2'!$P$7:$Q$138,2,FALSE))</f>
        <v>77206.54</v>
      </c>
      <c r="I87" s="9">
        <f>IF(ISNA(VLOOKUP($A87,'part 2'!$S$7:$T$44,2,FALSE)),0,VLOOKUP($A87,'part 2'!$S$7:$T$44,2,FALSE))</f>
        <v>0</v>
      </c>
      <c r="J87" s="18">
        <f>IF(ISNA(VLOOKUP($A87,'part 2'!$V$7:$W$21,2,FALSE)),0,VLOOKUP($A87,'part 2'!$V$7:$W$21,2,FALSE))</f>
        <v>0</v>
      </c>
      <c r="K87" s="9">
        <f>IF(ISNA(VLOOKUP($A87,'part 2'!$Y$7:$Z$153,2,FALSE)),0,VLOOKUP($A87,'part 2'!$Y$7:$Z$153,2,FALSE))</f>
        <v>339713.57</v>
      </c>
      <c r="L87" s="18">
        <f>IF(ISNA(VLOOKUP($A87,'part 2'!$AB$7:$AC$23,2,FALSE)),0,VLOOKUP($A87,'part 2'!$AB$7:$AC$23,2,FALSE))</f>
        <v>0</v>
      </c>
      <c r="M87" s="9">
        <f>IF(ISNA(VLOOKUP($A87,'part 2'!$AE$7:$AF$10,2,FALSE)),0,VLOOKUP($A87,'part 2'!$AE$7:$AF$10,2,FALSE))</f>
        <v>0</v>
      </c>
      <c r="N87" s="18">
        <v>0</v>
      </c>
      <c r="O87" s="9">
        <f>IF(ISNA(VLOOKUP($A87,'part 2'!$AK$7:$AL$152,2,FALSE)),0,VLOOKUP($A87,'part 2'!$AK$7:$AL$152,2,FALSE))</f>
        <v>1886701.89</v>
      </c>
      <c r="P87" s="18">
        <f>IF(ISNA(VLOOKUP($A87,'part 2'!$AN$7:$AO$27,2,FALSE)),0,VLOOKUP($A87,'part 2'!$AN$7:$AO$27,2,FALSE))</f>
        <v>0</v>
      </c>
      <c r="Q87" s="18">
        <f>IF(ISNA(VLOOKUP($A87,'part 2'!$AQ$7:$AR$66,2,FALSE)),0,VLOOKUP($A87,'part 2'!$AQ$7:$AR$66,2,FALSE))</f>
        <v>0</v>
      </c>
      <c r="R87" s="9">
        <f>IF(ISNA(VLOOKUP($A87,'part 2'!$AT$7:$AU$12,2,FALSE)),0,VLOOKUP($A87,'part 2'!$AT$7:$AU$12,2,FALSE))</f>
        <v>0</v>
      </c>
      <c r="S87" s="9">
        <f>IF(ISNA(VLOOKUP($A87,'part 2'!$AW$7:$AX$34,2,FALSE)),0,VLOOKUP($A87,'part 2'!$AW$7:$AX$34,2,FALSE))</f>
        <v>0</v>
      </c>
      <c r="T87" s="18">
        <v>0</v>
      </c>
    </row>
    <row r="88" spans="1:20" ht="12.75">
      <c r="A88" s="8">
        <v>4400</v>
      </c>
      <c r="B88" s="7" t="s">
        <v>64</v>
      </c>
      <c r="C88" s="9">
        <f>IF(ISNA(VLOOKUP($A88,'part 2'!A85:B230,2,FALSE)),0,VLOOKUP($A88,'part 2'!$A$9:$B$154,2,FALSE))</f>
        <v>1045610.01</v>
      </c>
      <c r="D88" s="18">
        <f>IF(ISNA(VLOOKUP($A88,'part 2'!$D$7:$E$128,2,FALSE)),0,VLOOKUP($A88,'part 2'!$D$7:$E$128,2,FALSE))</f>
        <v>8693.63</v>
      </c>
      <c r="E88" s="9">
        <f>IF(ISNA(VLOOKUP($A88,'part 2'!$G$7:$H$151,2,FALSE)),0,VLOOKUP($A88,'part 2'!$G$7:$H$151,2,FALSE))</f>
        <v>25294.46</v>
      </c>
      <c r="F88" s="18">
        <f>IF(ISNA(VLOOKUP($A88,'part 2'!$J$7:$K$33,2,FALSE)),0,VLOOKUP($A88,'part 2'!$J$7:$K$33,2,FALSE))</f>
        <v>0</v>
      </c>
      <c r="G88" s="9">
        <f>IF(ISNA(VLOOKUP($A88,'part 2'!$M$7:$N$153,2,FALSE)),0,VLOOKUP($A88,'part 2'!$M$7:$N$153,2,FALSE))</f>
        <v>1256095.7</v>
      </c>
      <c r="H88" s="18">
        <f>IF(ISNA(VLOOKUP($A88,'part 2'!$P$7:$Q$138,2,FALSE)),0,VLOOKUP($A88,'part 2'!$P$7:$Q$138,2,FALSE))</f>
        <v>0</v>
      </c>
      <c r="I88" s="9">
        <f>IF(ISNA(VLOOKUP($A88,'part 2'!$S$7:$T$44,2,FALSE)),0,VLOOKUP($A88,'part 2'!$S$7:$T$44,2,FALSE))</f>
        <v>0</v>
      </c>
      <c r="J88" s="18">
        <f>IF(ISNA(VLOOKUP($A88,'part 2'!$V$7:$W$21,2,FALSE)),0,VLOOKUP($A88,'part 2'!$V$7:$W$21,2,FALSE))</f>
        <v>0</v>
      </c>
      <c r="K88" s="9">
        <f>IF(ISNA(VLOOKUP($A88,'part 2'!$Y$7:$Z$153,2,FALSE)),0,VLOOKUP($A88,'part 2'!$Y$7:$Z$153,2,FALSE))</f>
        <v>230868.39</v>
      </c>
      <c r="L88" s="18">
        <f>IF(ISNA(VLOOKUP($A88,'part 2'!$AB$7:$AC$23,2,FALSE)),0,VLOOKUP($A88,'part 2'!$AB$7:$AC$23,2,FALSE))</f>
        <v>0</v>
      </c>
      <c r="M88" s="9">
        <f>IF(ISNA(VLOOKUP($A88,'part 2'!$AE$7:$AF$10,2,FALSE)),0,VLOOKUP($A88,'part 2'!$AE$7:$AF$10,2,FALSE))</f>
        <v>0</v>
      </c>
      <c r="N88" s="18">
        <v>0</v>
      </c>
      <c r="O88" s="9">
        <f>IF(ISNA(VLOOKUP($A88,'part 2'!$AK$7:$AL$152,2,FALSE)),0,VLOOKUP($A88,'part 2'!$AK$7:$AL$152,2,FALSE))</f>
        <v>2858337.84</v>
      </c>
      <c r="P88" s="18">
        <f>IF(ISNA(VLOOKUP($A88,'part 2'!$AN$7:$AO$27,2,FALSE)),0,VLOOKUP($A88,'part 2'!$AN$7:$AO$27,2,FALSE))</f>
        <v>0</v>
      </c>
      <c r="Q88" s="18">
        <f>IF(ISNA(VLOOKUP($A88,'part 2'!$AQ$7:$AR$66,2,FALSE)),0,VLOOKUP($A88,'part 2'!$AQ$7:$AR$66,2,FALSE))</f>
        <v>7435.66</v>
      </c>
      <c r="R88" s="9">
        <f>IF(ISNA(VLOOKUP($A88,'part 2'!$AT$7:$AU$12,2,FALSE)),0,VLOOKUP($A88,'part 2'!$AT$7:$AU$12,2,FALSE))</f>
        <v>0</v>
      </c>
      <c r="S88" s="9">
        <f>IF(ISNA(VLOOKUP($A88,'part 2'!$AW$7:$AX$34,2,FALSE)),0,VLOOKUP($A88,'part 2'!$AW$7:$AX$34,2,FALSE))</f>
        <v>0</v>
      </c>
      <c r="T88" s="18">
        <v>0</v>
      </c>
    </row>
    <row r="89" spans="1:20" ht="12.75">
      <c r="A89" s="8">
        <v>4420</v>
      </c>
      <c r="B89" s="7" t="s">
        <v>127</v>
      </c>
      <c r="C89" s="9">
        <f>IF(ISNA(VLOOKUP($A89,'part 2'!A86:B231,2,FALSE)),0,VLOOKUP($A89,'part 2'!$A$9:$B$154,2,FALSE))</f>
        <v>1064440.76</v>
      </c>
      <c r="D89" s="18">
        <f>IF(ISNA(VLOOKUP($A89,'part 2'!$D$7:$E$128,2,FALSE)),0,VLOOKUP($A89,'part 2'!$D$7:$E$128,2,FALSE))</f>
        <v>30894</v>
      </c>
      <c r="E89" s="9">
        <f>IF(ISNA(VLOOKUP($A89,'part 2'!$G$7:$H$151,2,FALSE)),0,VLOOKUP($A89,'part 2'!$G$7:$H$151,2,FALSE))</f>
        <v>34415.81</v>
      </c>
      <c r="F89" s="18">
        <f>IF(ISNA(VLOOKUP($A89,'part 2'!$J$7:$K$33,2,FALSE)),0,VLOOKUP($A89,'part 2'!$J$7:$K$33,2,FALSE))</f>
        <v>0</v>
      </c>
      <c r="G89" s="9">
        <f>IF(ISNA(VLOOKUP($A89,'part 2'!$M$7:$N$153,2,FALSE)),0,VLOOKUP($A89,'part 2'!$M$7:$N$153,2,FALSE))</f>
        <v>1937425.13</v>
      </c>
      <c r="H89" s="18">
        <f>IF(ISNA(VLOOKUP($A89,'part 2'!$P$7:$Q$138,2,FALSE)),0,VLOOKUP($A89,'part 2'!$P$7:$Q$138,2,FALSE))</f>
        <v>3583</v>
      </c>
      <c r="I89" s="9">
        <f>IF(ISNA(VLOOKUP($A89,'part 2'!$S$7:$T$44,2,FALSE)),0,VLOOKUP($A89,'part 2'!$S$7:$T$44,2,FALSE))</f>
        <v>0</v>
      </c>
      <c r="J89" s="18">
        <f>IF(ISNA(VLOOKUP($A89,'part 2'!$V$7:$W$21,2,FALSE)),0,VLOOKUP($A89,'part 2'!$V$7:$W$21,2,FALSE))</f>
        <v>0</v>
      </c>
      <c r="K89" s="9">
        <f>IF(ISNA(VLOOKUP($A89,'part 2'!$Y$7:$Z$153,2,FALSE)),0,VLOOKUP($A89,'part 2'!$Y$7:$Z$153,2,FALSE))</f>
        <v>365528.92</v>
      </c>
      <c r="L89" s="18">
        <f>IF(ISNA(VLOOKUP($A89,'part 2'!$AB$7:$AC$23,2,FALSE)),0,VLOOKUP($A89,'part 2'!$AB$7:$AC$23,2,FALSE))</f>
        <v>0</v>
      </c>
      <c r="M89" s="9">
        <f>IF(ISNA(VLOOKUP($A89,'part 2'!$AE$7:$AF$10,2,FALSE)),0,VLOOKUP($A89,'part 2'!$AE$7:$AF$10,2,FALSE))</f>
        <v>0</v>
      </c>
      <c r="N89" s="18">
        <v>0</v>
      </c>
      <c r="O89" s="9">
        <f>IF(ISNA(VLOOKUP($A89,'part 2'!$AK$7:$AL$152,2,FALSE)),0,VLOOKUP($A89,'part 2'!$AK$7:$AL$152,2,FALSE))</f>
        <v>3309069.05</v>
      </c>
      <c r="P89" s="18">
        <f>IF(ISNA(VLOOKUP($A89,'part 2'!$AN$7:$AO$27,2,FALSE)),0,VLOOKUP($A89,'part 2'!$AN$7:$AO$27,2,FALSE))</f>
        <v>0</v>
      </c>
      <c r="Q89" s="18">
        <f>IF(ISNA(VLOOKUP($A89,'part 2'!$AQ$7:$AR$66,2,FALSE)),0,VLOOKUP($A89,'part 2'!$AQ$7:$AR$66,2,FALSE))</f>
        <v>1751.52</v>
      </c>
      <c r="R89" s="9">
        <f>IF(ISNA(VLOOKUP($A89,'part 2'!$AT$7:$AU$12,2,FALSE)),0,VLOOKUP($A89,'part 2'!$AT$7:$AU$12,2,FALSE))</f>
        <v>0</v>
      </c>
      <c r="S89" s="9">
        <f>IF(ISNA(VLOOKUP($A89,'part 2'!$AW$7:$AX$34,2,FALSE)),0,VLOOKUP($A89,'part 2'!$AW$7:$AX$34,2,FALSE))</f>
        <v>0</v>
      </c>
      <c r="T89" s="18">
        <v>0</v>
      </c>
    </row>
    <row r="90" spans="1:20" ht="12.75">
      <c r="A90" s="8">
        <v>4500</v>
      </c>
      <c r="B90" s="7" t="s">
        <v>65</v>
      </c>
      <c r="C90" s="9">
        <f>IF(ISNA(VLOOKUP($A90,'part 2'!A87:B232,2,FALSE)),0,VLOOKUP($A90,'part 2'!$A$9:$B$154,2,FALSE))</f>
        <v>2672512.68</v>
      </c>
      <c r="D90" s="18">
        <f>IF(ISNA(VLOOKUP($A90,'part 2'!$D$7:$E$128,2,FALSE)),0,VLOOKUP($A90,'part 2'!$D$7:$E$128,2,FALSE))</f>
        <v>27430.93</v>
      </c>
      <c r="E90" s="9">
        <f>IF(ISNA(VLOOKUP($A90,'part 2'!$G$7:$H$151,2,FALSE)),0,VLOOKUP($A90,'part 2'!$G$7:$H$151,2,FALSE))</f>
        <v>76716.63</v>
      </c>
      <c r="F90" s="18">
        <f>IF(ISNA(VLOOKUP($A90,'part 2'!$J$7:$K$33,2,FALSE)),0,VLOOKUP($A90,'part 2'!$J$7:$K$33,2,FALSE))</f>
        <v>4917.25</v>
      </c>
      <c r="G90" s="9">
        <f>IF(ISNA(VLOOKUP($A90,'part 2'!$M$7:$N$153,2,FALSE)),0,VLOOKUP($A90,'part 2'!$M$7:$N$153,2,FALSE))</f>
        <v>965992.03</v>
      </c>
      <c r="H90" s="18">
        <f>IF(ISNA(VLOOKUP($A90,'part 2'!$P$7:$Q$138,2,FALSE)),0,VLOOKUP($A90,'part 2'!$P$7:$Q$138,2,FALSE))</f>
        <v>32643.54</v>
      </c>
      <c r="I90" s="9">
        <f>IF(ISNA(VLOOKUP($A90,'part 2'!$S$7:$T$44,2,FALSE)),0,VLOOKUP($A90,'part 2'!$S$7:$T$44,2,FALSE))</f>
        <v>39612.61</v>
      </c>
      <c r="J90" s="18">
        <f>IF(ISNA(VLOOKUP($A90,'part 2'!$V$7:$W$21,2,FALSE)),0,VLOOKUP($A90,'part 2'!$V$7:$W$21,2,FALSE))</f>
        <v>3075</v>
      </c>
      <c r="K90" s="9">
        <f>IF(ISNA(VLOOKUP($A90,'part 2'!$Y$7:$Z$153,2,FALSE)),0,VLOOKUP($A90,'part 2'!$Y$7:$Z$153,2,FALSE))</f>
        <v>386482.17</v>
      </c>
      <c r="L90" s="18">
        <f>IF(ISNA(VLOOKUP($A90,'part 2'!$AB$7:$AC$23,2,FALSE)),0,VLOOKUP($A90,'part 2'!$AB$7:$AC$23,2,FALSE))</f>
        <v>0</v>
      </c>
      <c r="M90" s="9">
        <f>IF(ISNA(VLOOKUP($A90,'part 2'!$AE$7:$AF$10,2,FALSE)),0,VLOOKUP($A90,'part 2'!$AE$7:$AF$10,2,FALSE))</f>
        <v>0</v>
      </c>
      <c r="N90" s="18">
        <v>0</v>
      </c>
      <c r="O90" s="9">
        <f>IF(ISNA(VLOOKUP($A90,'part 2'!$AK$7:$AL$152,2,FALSE)),0,VLOOKUP($A90,'part 2'!$AK$7:$AL$152,2,FALSE))</f>
        <v>7946127.54</v>
      </c>
      <c r="P90" s="18">
        <f>IF(ISNA(VLOOKUP($A90,'part 2'!$AN$7:$AO$27,2,FALSE)),0,VLOOKUP($A90,'part 2'!$AN$7:$AO$27,2,FALSE))</f>
        <v>0</v>
      </c>
      <c r="Q90" s="18">
        <f>IF(ISNA(VLOOKUP($A90,'part 2'!$AQ$7:$AR$66,2,FALSE)),0,VLOOKUP($A90,'part 2'!$AQ$7:$AR$66,2,FALSE))</f>
        <v>18182.49</v>
      </c>
      <c r="R90" s="9">
        <f>IF(ISNA(VLOOKUP($A90,'part 2'!$AT$7:$AU$12,2,FALSE)),0,VLOOKUP($A90,'part 2'!$AT$7:$AU$12,2,FALSE))</f>
        <v>0</v>
      </c>
      <c r="S90" s="9">
        <f>IF(ISNA(VLOOKUP($A90,'part 2'!$AW$7:$AX$34,2,FALSE)),0,VLOOKUP($A90,'part 2'!$AW$7:$AX$34,2,FALSE))</f>
        <v>2470.98</v>
      </c>
      <c r="T90" s="18">
        <v>0</v>
      </c>
    </row>
    <row r="91" spans="1:20" ht="12.75">
      <c r="A91" s="8">
        <v>4520</v>
      </c>
      <c r="B91" s="7" t="s">
        <v>128</v>
      </c>
      <c r="C91" s="9">
        <f>IF(ISNA(VLOOKUP($A91,'part 2'!A88:B233,2,FALSE)),0,VLOOKUP($A91,'part 2'!$A$9:$B$154,2,FALSE))</f>
        <v>712970.39</v>
      </c>
      <c r="D91" s="18">
        <f>IF(ISNA(VLOOKUP($A91,'part 2'!$D$7:$E$128,2,FALSE)),0,VLOOKUP($A91,'part 2'!$D$7:$E$128,2,FALSE))</f>
        <v>0</v>
      </c>
      <c r="E91" s="9">
        <f>IF(ISNA(VLOOKUP($A91,'part 2'!$G$7:$H$151,2,FALSE)),0,VLOOKUP($A91,'part 2'!$G$7:$H$151,2,FALSE))</f>
        <v>15873.91</v>
      </c>
      <c r="F91" s="18">
        <f>IF(ISNA(VLOOKUP($A91,'part 2'!$J$7:$K$33,2,FALSE)),0,VLOOKUP($A91,'part 2'!$J$7:$K$33,2,FALSE))</f>
        <v>0</v>
      </c>
      <c r="G91" s="9">
        <f>IF(ISNA(VLOOKUP($A91,'part 2'!$M$7:$N$153,2,FALSE)),0,VLOOKUP($A91,'part 2'!$M$7:$N$153,2,FALSE))</f>
        <v>1752195.03</v>
      </c>
      <c r="H91" s="18">
        <f>IF(ISNA(VLOOKUP($A91,'part 2'!$P$7:$Q$138,2,FALSE)),0,VLOOKUP($A91,'part 2'!$P$7:$Q$138,2,FALSE))</f>
        <v>34711.04</v>
      </c>
      <c r="I91" s="9">
        <f>IF(ISNA(VLOOKUP($A91,'part 2'!$S$7:$T$44,2,FALSE)),0,VLOOKUP($A91,'part 2'!$S$7:$T$44,2,FALSE))</f>
        <v>18015.67</v>
      </c>
      <c r="J91" s="18">
        <f>IF(ISNA(VLOOKUP($A91,'part 2'!$V$7:$W$21,2,FALSE)),0,VLOOKUP($A91,'part 2'!$V$7:$W$21,2,FALSE))</f>
        <v>0</v>
      </c>
      <c r="K91" s="9">
        <f>IF(ISNA(VLOOKUP($A91,'part 2'!$Y$7:$Z$153,2,FALSE)),0,VLOOKUP($A91,'part 2'!$Y$7:$Z$153,2,FALSE))</f>
        <v>364238.45</v>
      </c>
      <c r="L91" s="18">
        <f>IF(ISNA(VLOOKUP($A91,'part 2'!$AB$7:$AC$23,2,FALSE)),0,VLOOKUP($A91,'part 2'!$AB$7:$AC$23,2,FALSE))</f>
        <v>0</v>
      </c>
      <c r="M91" s="9">
        <f>IF(ISNA(VLOOKUP($A91,'part 2'!$AE$7:$AF$10,2,FALSE)),0,VLOOKUP($A91,'part 2'!$AE$7:$AF$10,2,FALSE))</f>
        <v>0</v>
      </c>
      <c r="N91" s="18">
        <v>0</v>
      </c>
      <c r="O91" s="9">
        <f>IF(ISNA(VLOOKUP($A91,'part 2'!$AK$7:$AL$152,2,FALSE)),0,VLOOKUP($A91,'part 2'!$AK$7:$AL$152,2,FALSE))</f>
        <v>1417263.01</v>
      </c>
      <c r="P91" s="18">
        <f>IF(ISNA(VLOOKUP($A91,'part 2'!$AN$7:$AO$27,2,FALSE)),0,VLOOKUP($A91,'part 2'!$AN$7:$AO$27,2,FALSE))</f>
        <v>4233.97</v>
      </c>
      <c r="Q91" s="18">
        <f>IF(ISNA(VLOOKUP($A91,'part 2'!$AQ$7:$AR$66,2,FALSE)),0,VLOOKUP($A91,'part 2'!$AQ$7:$AR$66,2,FALSE))</f>
        <v>0</v>
      </c>
      <c r="R91" s="9">
        <f>IF(ISNA(VLOOKUP($A91,'part 2'!$AT$7:$AU$12,2,FALSE)),0,VLOOKUP($A91,'part 2'!$AT$7:$AU$12,2,FALSE))</f>
        <v>0</v>
      </c>
      <c r="S91" s="9">
        <f>IF(ISNA(VLOOKUP($A91,'part 2'!$AW$7:$AX$34,2,FALSE)),0,VLOOKUP($A91,'part 2'!$AW$7:$AX$34,2,FALSE))</f>
        <v>0</v>
      </c>
      <c r="T91" s="18">
        <v>0</v>
      </c>
    </row>
    <row r="92" spans="1:20" ht="12.75">
      <c r="A92" s="8">
        <v>4600</v>
      </c>
      <c r="B92" s="7" t="s">
        <v>66</v>
      </c>
      <c r="C92" s="9">
        <f>IF(ISNA(VLOOKUP($A92,'part 2'!A89:B234,2,FALSE)),0,VLOOKUP($A92,'part 2'!$A$9:$B$154,2,FALSE))</f>
        <v>561728.05</v>
      </c>
      <c r="D92" s="18">
        <f>IF(ISNA(VLOOKUP($A92,'part 2'!$D$7:$E$128,2,FALSE)),0,VLOOKUP($A92,'part 2'!$D$7:$E$128,2,FALSE))</f>
        <v>8522.39</v>
      </c>
      <c r="E92" s="9">
        <f>IF(ISNA(VLOOKUP($A92,'part 2'!$G$7:$H$151,2,FALSE)),0,VLOOKUP($A92,'part 2'!$G$7:$H$151,2,FALSE))</f>
        <v>28328.42</v>
      </c>
      <c r="F92" s="18">
        <f>IF(ISNA(VLOOKUP($A92,'part 2'!$J$7:$K$33,2,FALSE)),0,VLOOKUP($A92,'part 2'!$J$7:$K$33,2,FALSE))</f>
        <v>438</v>
      </c>
      <c r="G92" s="9">
        <f>IF(ISNA(VLOOKUP($A92,'part 2'!$M$7:$N$153,2,FALSE)),0,VLOOKUP($A92,'part 2'!$M$7:$N$153,2,FALSE))</f>
        <v>1316748.93</v>
      </c>
      <c r="H92" s="18">
        <f>IF(ISNA(VLOOKUP($A92,'part 2'!$P$7:$Q$138,2,FALSE)),0,VLOOKUP($A92,'part 2'!$P$7:$Q$138,2,FALSE))</f>
        <v>48988.28</v>
      </c>
      <c r="I92" s="9">
        <f>IF(ISNA(VLOOKUP($A92,'part 2'!$S$7:$T$44,2,FALSE)),0,VLOOKUP($A92,'part 2'!$S$7:$T$44,2,FALSE))</f>
        <v>0</v>
      </c>
      <c r="J92" s="18">
        <f>IF(ISNA(VLOOKUP($A92,'part 2'!$V$7:$W$21,2,FALSE)),0,VLOOKUP($A92,'part 2'!$V$7:$W$21,2,FALSE))</f>
        <v>0</v>
      </c>
      <c r="K92" s="9">
        <f>IF(ISNA(VLOOKUP($A92,'part 2'!$Y$7:$Z$153,2,FALSE)),0,VLOOKUP($A92,'part 2'!$Y$7:$Z$153,2,FALSE))</f>
        <v>167676.26</v>
      </c>
      <c r="L92" s="18">
        <f>IF(ISNA(VLOOKUP($A92,'part 2'!$AB$7:$AC$23,2,FALSE)),0,VLOOKUP($A92,'part 2'!$AB$7:$AC$23,2,FALSE))</f>
        <v>0</v>
      </c>
      <c r="M92" s="9">
        <f>IF(ISNA(VLOOKUP($A92,'part 2'!$AE$7:$AF$10,2,FALSE)),0,VLOOKUP($A92,'part 2'!$AE$7:$AF$10,2,FALSE))</f>
        <v>0</v>
      </c>
      <c r="N92" s="18">
        <v>0</v>
      </c>
      <c r="O92" s="9">
        <f>IF(ISNA(VLOOKUP($A92,'part 2'!$AK$7:$AL$152,2,FALSE)),0,VLOOKUP($A92,'part 2'!$AK$7:$AL$152,2,FALSE))</f>
        <v>1818860.87</v>
      </c>
      <c r="P92" s="18">
        <f>IF(ISNA(VLOOKUP($A92,'part 2'!$AN$7:$AO$27,2,FALSE)),0,VLOOKUP($A92,'part 2'!$AN$7:$AO$27,2,FALSE))</f>
        <v>0</v>
      </c>
      <c r="Q92" s="18">
        <f>IF(ISNA(VLOOKUP($A92,'part 2'!$AQ$7:$AR$66,2,FALSE)),0,VLOOKUP($A92,'part 2'!$AQ$7:$AR$66,2,FALSE))</f>
        <v>0</v>
      </c>
      <c r="R92" s="9">
        <f>IF(ISNA(VLOOKUP($A92,'part 2'!$AT$7:$AU$12,2,FALSE)),0,VLOOKUP($A92,'part 2'!$AT$7:$AU$12,2,FALSE))</f>
        <v>0</v>
      </c>
      <c r="S92" s="9">
        <f>IF(ISNA(VLOOKUP($A92,'part 2'!$AW$7:$AX$34,2,FALSE)),0,VLOOKUP($A92,'part 2'!$AW$7:$AX$34,2,FALSE))</f>
        <v>0</v>
      </c>
      <c r="T92" s="18">
        <v>0</v>
      </c>
    </row>
    <row r="93" spans="1:20" ht="12.75">
      <c r="A93" s="8">
        <v>4620</v>
      </c>
      <c r="B93" s="7" t="s">
        <v>129</v>
      </c>
      <c r="C93" s="9">
        <f>IF(ISNA(VLOOKUP($A93,'part 2'!A90:B235,2,FALSE)),0,VLOOKUP($A93,'part 2'!$A$9:$B$154,2,FALSE))</f>
        <v>521074.06</v>
      </c>
      <c r="D93" s="18">
        <f>IF(ISNA(VLOOKUP($A93,'part 2'!$D$7:$E$128,2,FALSE)),0,VLOOKUP($A93,'part 2'!$D$7:$E$128,2,FALSE))</f>
        <v>4513.44</v>
      </c>
      <c r="E93" s="9">
        <f>IF(ISNA(VLOOKUP($A93,'part 2'!$G$7:$H$151,2,FALSE)),0,VLOOKUP($A93,'part 2'!$G$7:$H$151,2,FALSE))</f>
        <v>23556.76</v>
      </c>
      <c r="F93" s="18">
        <f>IF(ISNA(VLOOKUP($A93,'part 2'!$J$7:$K$33,2,FALSE)),0,VLOOKUP($A93,'part 2'!$J$7:$K$33,2,FALSE))</f>
        <v>0</v>
      </c>
      <c r="G93" s="9">
        <f>IF(ISNA(VLOOKUP($A93,'part 2'!$M$7:$N$153,2,FALSE)),0,VLOOKUP($A93,'part 2'!$M$7:$N$153,2,FALSE))</f>
        <v>753590.89</v>
      </c>
      <c r="H93" s="18">
        <f>IF(ISNA(VLOOKUP($A93,'part 2'!$P$7:$Q$138,2,FALSE)),0,VLOOKUP($A93,'part 2'!$P$7:$Q$138,2,FALSE))</f>
        <v>0</v>
      </c>
      <c r="I93" s="9">
        <f>IF(ISNA(VLOOKUP($A93,'part 2'!$S$7:$T$44,2,FALSE)),0,VLOOKUP($A93,'part 2'!$S$7:$T$44,2,FALSE))</f>
        <v>0</v>
      </c>
      <c r="J93" s="18">
        <f>IF(ISNA(VLOOKUP($A93,'part 2'!$V$7:$W$21,2,FALSE)),0,VLOOKUP($A93,'part 2'!$V$7:$W$21,2,FALSE))</f>
        <v>0</v>
      </c>
      <c r="K93" s="9">
        <f>IF(ISNA(VLOOKUP($A93,'part 2'!$Y$7:$Z$153,2,FALSE)),0,VLOOKUP($A93,'part 2'!$Y$7:$Z$153,2,FALSE))</f>
        <v>130359.06</v>
      </c>
      <c r="L93" s="18">
        <f>IF(ISNA(VLOOKUP($A93,'part 2'!$AB$7:$AC$23,2,FALSE)),0,VLOOKUP($A93,'part 2'!$AB$7:$AC$23,2,FALSE))</f>
        <v>0</v>
      </c>
      <c r="M93" s="9">
        <f>IF(ISNA(VLOOKUP($A93,'part 2'!$AE$7:$AF$10,2,FALSE)),0,VLOOKUP($A93,'part 2'!$AE$7:$AF$10,2,FALSE))</f>
        <v>0</v>
      </c>
      <c r="N93" s="18">
        <v>0</v>
      </c>
      <c r="O93" s="9">
        <f>IF(ISNA(VLOOKUP($A93,'part 2'!$AK$7:$AL$152,2,FALSE)),0,VLOOKUP($A93,'part 2'!$AK$7:$AL$152,2,FALSE))</f>
        <v>1587106.61</v>
      </c>
      <c r="P93" s="18">
        <f>IF(ISNA(VLOOKUP($A93,'part 2'!$AN$7:$AO$27,2,FALSE)),0,VLOOKUP($A93,'part 2'!$AN$7:$AO$27,2,FALSE))</f>
        <v>0</v>
      </c>
      <c r="Q93" s="18">
        <f>IF(ISNA(VLOOKUP($A93,'part 2'!$AQ$7:$AR$66,2,FALSE)),0,VLOOKUP($A93,'part 2'!$AQ$7:$AR$66,2,FALSE))</f>
        <v>0</v>
      </c>
      <c r="R93" s="9">
        <f>IF(ISNA(VLOOKUP($A93,'part 2'!$AT$7:$AU$12,2,FALSE)),0,VLOOKUP($A93,'part 2'!$AT$7:$AU$12,2,FALSE))</f>
        <v>0</v>
      </c>
      <c r="S93" s="9">
        <f>IF(ISNA(VLOOKUP($A93,'part 2'!$AW$7:$AX$34,2,FALSE)),0,VLOOKUP($A93,'part 2'!$AW$7:$AX$34,2,FALSE))</f>
        <v>0</v>
      </c>
      <c r="T93" s="18">
        <v>0</v>
      </c>
    </row>
    <row r="94" spans="1:20" ht="12.75">
      <c r="A94" s="8">
        <v>4700</v>
      </c>
      <c r="B94" s="7" t="s">
        <v>67</v>
      </c>
      <c r="C94" s="9">
        <f>IF(ISNA(VLOOKUP($A94,'part 2'!A91:B236,2,FALSE)),0,VLOOKUP($A94,'part 2'!$A$9:$B$154,2,FALSE))</f>
        <v>704604</v>
      </c>
      <c r="D94" s="18">
        <f>IF(ISNA(VLOOKUP($A94,'part 2'!$D$7:$E$128,2,FALSE)),0,VLOOKUP($A94,'part 2'!$D$7:$E$128,2,FALSE))</f>
        <v>6122.46</v>
      </c>
      <c r="E94" s="9">
        <f>IF(ISNA(VLOOKUP($A94,'part 2'!$G$7:$H$151,2,FALSE)),0,VLOOKUP($A94,'part 2'!$G$7:$H$151,2,FALSE))</f>
        <v>14514</v>
      </c>
      <c r="F94" s="18">
        <f>IF(ISNA(VLOOKUP($A94,'part 2'!$J$7:$K$33,2,FALSE)),0,VLOOKUP($A94,'part 2'!$J$7:$K$33,2,FALSE))</f>
        <v>0</v>
      </c>
      <c r="G94" s="9">
        <f>IF(ISNA(VLOOKUP($A94,'part 2'!$M$7:$N$153,2,FALSE)),0,VLOOKUP($A94,'part 2'!$M$7:$N$153,2,FALSE))</f>
        <v>1405146.3</v>
      </c>
      <c r="H94" s="18">
        <f>IF(ISNA(VLOOKUP($A94,'part 2'!$P$7:$Q$138,2,FALSE)),0,VLOOKUP($A94,'part 2'!$P$7:$Q$138,2,FALSE))</f>
        <v>200981.53</v>
      </c>
      <c r="I94" s="9">
        <f>IF(ISNA(VLOOKUP($A94,'part 2'!$S$7:$T$44,2,FALSE)),0,VLOOKUP($A94,'part 2'!$S$7:$T$44,2,FALSE))</f>
        <v>34713.37</v>
      </c>
      <c r="J94" s="18">
        <f>IF(ISNA(VLOOKUP($A94,'part 2'!$V$7:$W$21,2,FALSE)),0,VLOOKUP($A94,'part 2'!$V$7:$W$21,2,FALSE))</f>
        <v>6061.74</v>
      </c>
      <c r="K94" s="9">
        <f>IF(ISNA(VLOOKUP($A94,'part 2'!$Y$7:$Z$153,2,FALSE)),0,VLOOKUP($A94,'part 2'!$Y$7:$Z$153,2,FALSE))</f>
        <v>199830.53</v>
      </c>
      <c r="L94" s="18">
        <f>IF(ISNA(VLOOKUP($A94,'part 2'!$AB$7:$AC$23,2,FALSE)),0,VLOOKUP($A94,'part 2'!$AB$7:$AC$23,2,FALSE))</f>
        <v>0</v>
      </c>
      <c r="M94" s="9">
        <f>IF(ISNA(VLOOKUP($A94,'part 2'!$AE$7:$AF$10,2,FALSE)),0,VLOOKUP($A94,'part 2'!$AE$7:$AF$10,2,FALSE))</f>
        <v>0</v>
      </c>
      <c r="N94" s="18">
        <v>0</v>
      </c>
      <c r="O94" s="9">
        <f>IF(ISNA(VLOOKUP($A94,'part 2'!$AK$7:$AL$152,2,FALSE)),0,VLOOKUP($A94,'part 2'!$AK$7:$AL$152,2,FALSE))</f>
        <v>1841528.7</v>
      </c>
      <c r="P94" s="18">
        <f>IF(ISNA(VLOOKUP($A94,'part 2'!$AN$7:$AO$27,2,FALSE)),0,VLOOKUP($A94,'part 2'!$AN$7:$AO$27,2,FALSE))</f>
        <v>0</v>
      </c>
      <c r="Q94" s="18">
        <f>IF(ISNA(VLOOKUP($A94,'part 2'!$AQ$7:$AR$66,2,FALSE)),0,VLOOKUP($A94,'part 2'!$AQ$7:$AR$66,2,FALSE))</f>
        <v>0</v>
      </c>
      <c r="R94" s="9">
        <f>IF(ISNA(VLOOKUP($A94,'part 2'!$AT$7:$AU$12,2,FALSE)),0,VLOOKUP($A94,'part 2'!$AT$7:$AU$12,2,FALSE))</f>
        <v>0</v>
      </c>
      <c r="S94" s="9">
        <f>IF(ISNA(VLOOKUP($A94,'part 2'!$AW$7:$AX$34,2,FALSE)),0,VLOOKUP($A94,'part 2'!$AW$7:$AX$34,2,FALSE))</f>
        <v>0</v>
      </c>
      <c r="T94" s="18">
        <v>0</v>
      </c>
    </row>
    <row r="95" spans="1:20" ht="12.75">
      <c r="A95" s="8">
        <v>4720</v>
      </c>
      <c r="B95" s="7" t="s">
        <v>130</v>
      </c>
      <c r="C95" s="9">
        <f>IF(ISNA(VLOOKUP($A95,'part 2'!A92:B237,2,FALSE)),0,VLOOKUP($A95,'part 2'!$A$9:$B$154,2,FALSE))</f>
        <v>409912.59</v>
      </c>
      <c r="D95" s="18">
        <f>IF(ISNA(VLOOKUP($A95,'part 2'!$D$7:$E$128,2,FALSE)),0,VLOOKUP($A95,'part 2'!$D$7:$E$128,2,FALSE))</f>
        <v>19573.45</v>
      </c>
      <c r="E95" s="9">
        <f>IF(ISNA(VLOOKUP($A95,'part 2'!$G$7:$H$151,2,FALSE)),0,VLOOKUP($A95,'part 2'!$G$7:$H$151,2,FALSE))</f>
        <v>28987.87</v>
      </c>
      <c r="F95" s="18">
        <f>IF(ISNA(VLOOKUP($A95,'part 2'!$J$7:$K$33,2,FALSE)),0,VLOOKUP($A95,'part 2'!$J$7:$K$33,2,FALSE))</f>
        <v>0</v>
      </c>
      <c r="G95" s="9">
        <f>IF(ISNA(VLOOKUP($A95,'part 2'!$M$7:$N$153,2,FALSE)),0,VLOOKUP($A95,'part 2'!$M$7:$N$153,2,FALSE))</f>
        <v>1207992.38</v>
      </c>
      <c r="H95" s="18">
        <f>IF(ISNA(VLOOKUP($A95,'part 2'!$P$7:$Q$138,2,FALSE)),0,VLOOKUP($A95,'part 2'!$P$7:$Q$138,2,FALSE))</f>
        <v>259330.26</v>
      </c>
      <c r="I95" s="9">
        <f>IF(ISNA(VLOOKUP($A95,'part 2'!$S$7:$T$44,2,FALSE)),0,VLOOKUP($A95,'part 2'!$S$7:$T$44,2,FALSE))</f>
        <v>0</v>
      </c>
      <c r="J95" s="18">
        <f>IF(ISNA(VLOOKUP($A95,'part 2'!$V$7:$W$21,2,FALSE)),0,VLOOKUP($A95,'part 2'!$V$7:$W$21,2,FALSE))</f>
        <v>0</v>
      </c>
      <c r="K95" s="9">
        <f>IF(ISNA(VLOOKUP($A95,'part 2'!$Y$7:$Z$153,2,FALSE)),0,VLOOKUP($A95,'part 2'!$Y$7:$Z$153,2,FALSE))</f>
        <v>128820.81</v>
      </c>
      <c r="L95" s="18">
        <f>IF(ISNA(VLOOKUP($A95,'part 2'!$AB$7:$AC$23,2,FALSE)),0,VLOOKUP($A95,'part 2'!$AB$7:$AC$23,2,FALSE))</f>
        <v>0</v>
      </c>
      <c r="M95" s="9">
        <f>IF(ISNA(VLOOKUP($A95,'part 2'!$AE$7:$AF$10,2,FALSE)),0,VLOOKUP($A95,'part 2'!$AE$7:$AF$10,2,FALSE))</f>
        <v>0</v>
      </c>
      <c r="N95" s="18">
        <v>0</v>
      </c>
      <c r="O95" s="9">
        <f>IF(ISNA(VLOOKUP($A95,'part 2'!$AK$7:$AL$152,2,FALSE)),0,VLOOKUP($A95,'part 2'!$AK$7:$AL$152,2,FALSE))</f>
        <v>1223722.03</v>
      </c>
      <c r="P95" s="18">
        <f>IF(ISNA(VLOOKUP($A95,'part 2'!$AN$7:$AO$27,2,FALSE)),0,VLOOKUP($A95,'part 2'!$AN$7:$AO$27,2,FALSE))</f>
        <v>0</v>
      </c>
      <c r="Q95" s="18">
        <f>IF(ISNA(VLOOKUP($A95,'part 2'!$AQ$7:$AR$66,2,FALSE)),0,VLOOKUP($A95,'part 2'!$AQ$7:$AR$66,2,FALSE))</f>
        <v>0</v>
      </c>
      <c r="R95" s="9">
        <f>IF(ISNA(VLOOKUP($A95,'part 2'!$AT$7:$AU$12,2,FALSE)),0,VLOOKUP($A95,'part 2'!$AT$7:$AU$12,2,FALSE))</f>
        <v>0</v>
      </c>
      <c r="S95" s="9">
        <f>IF(ISNA(VLOOKUP($A95,'part 2'!$AW$7:$AX$34,2,FALSE)),0,VLOOKUP($A95,'part 2'!$AW$7:$AX$34,2,FALSE))</f>
        <v>0</v>
      </c>
      <c r="T95" s="18">
        <v>0</v>
      </c>
    </row>
    <row r="96" spans="1:20" ht="12.75">
      <c r="A96" s="8">
        <v>4800</v>
      </c>
      <c r="B96" s="7" t="s">
        <v>68</v>
      </c>
      <c r="C96" s="9">
        <f>IF(ISNA(VLOOKUP($A96,'part 2'!A93:B238,2,FALSE)),0,VLOOKUP($A96,'part 2'!$A$9:$B$154,2,FALSE))</f>
        <v>584008.93</v>
      </c>
      <c r="D96" s="18">
        <f>IF(ISNA(VLOOKUP($A96,'part 2'!$D$7:$E$128,2,FALSE)),0,VLOOKUP($A96,'part 2'!$D$7:$E$128,2,FALSE))</f>
        <v>46974.8</v>
      </c>
      <c r="E96" s="9">
        <f>IF(ISNA(VLOOKUP($A96,'part 2'!$G$7:$H$151,2,FALSE)),0,VLOOKUP($A96,'part 2'!$G$7:$H$151,2,FALSE))</f>
        <v>14425.91</v>
      </c>
      <c r="F96" s="18">
        <f>IF(ISNA(VLOOKUP($A96,'part 2'!$J$7:$K$33,2,FALSE)),0,VLOOKUP($A96,'part 2'!$J$7:$K$33,2,FALSE))</f>
        <v>0</v>
      </c>
      <c r="G96" s="9">
        <f>IF(ISNA(VLOOKUP($A96,'part 2'!$M$7:$N$153,2,FALSE)),0,VLOOKUP($A96,'part 2'!$M$7:$N$153,2,FALSE))</f>
        <v>424823.69</v>
      </c>
      <c r="H96" s="18">
        <f>IF(ISNA(VLOOKUP($A96,'part 2'!$P$7:$Q$138,2,FALSE)),0,VLOOKUP($A96,'part 2'!$P$7:$Q$138,2,FALSE))</f>
        <v>0</v>
      </c>
      <c r="I96" s="9">
        <f>IF(ISNA(VLOOKUP($A96,'part 2'!$S$7:$T$44,2,FALSE)),0,VLOOKUP($A96,'part 2'!$S$7:$T$44,2,FALSE))</f>
        <v>0</v>
      </c>
      <c r="J96" s="18">
        <f>IF(ISNA(VLOOKUP($A96,'part 2'!$V$7:$W$21,2,FALSE)),0,VLOOKUP($A96,'part 2'!$V$7:$W$21,2,FALSE))</f>
        <v>0</v>
      </c>
      <c r="K96" s="9">
        <f>IF(ISNA(VLOOKUP($A96,'part 2'!$Y$7:$Z$153,2,FALSE)),0,VLOOKUP($A96,'part 2'!$Y$7:$Z$153,2,FALSE))</f>
        <v>97195.16</v>
      </c>
      <c r="L96" s="18">
        <f>IF(ISNA(VLOOKUP($A96,'part 2'!$AB$7:$AC$23,2,FALSE)),0,VLOOKUP($A96,'part 2'!$AB$7:$AC$23,2,FALSE))</f>
        <v>0</v>
      </c>
      <c r="M96" s="9">
        <f>IF(ISNA(VLOOKUP($A96,'part 2'!$AE$7:$AF$10,2,FALSE)),0,VLOOKUP($A96,'part 2'!$AE$7:$AF$10,2,FALSE))</f>
        <v>0</v>
      </c>
      <c r="N96" s="18">
        <v>0</v>
      </c>
      <c r="O96" s="9">
        <f>IF(ISNA(VLOOKUP($A96,'part 2'!$AK$7:$AL$152,2,FALSE)),0,VLOOKUP($A96,'part 2'!$AK$7:$AL$152,2,FALSE))</f>
        <v>1732636.36</v>
      </c>
      <c r="P96" s="18">
        <f>IF(ISNA(VLOOKUP($A96,'part 2'!$AN$7:$AO$27,2,FALSE)),0,VLOOKUP($A96,'part 2'!$AN$7:$AO$27,2,FALSE))</f>
        <v>0</v>
      </c>
      <c r="Q96" s="18">
        <f>IF(ISNA(VLOOKUP($A96,'part 2'!$AQ$7:$AR$66,2,FALSE)),0,VLOOKUP($A96,'part 2'!$AQ$7:$AR$66,2,FALSE))</f>
        <v>0</v>
      </c>
      <c r="R96" s="9">
        <f>IF(ISNA(VLOOKUP($A96,'part 2'!$AT$7:$AU$12,2,FALSE)),0,VLOOKUP($A96,'part 2'!$AT$7:$AU$12,2,FALSE))</f>
        <v>0</v>
      </c>
      <c r="S96" s="9">
        <f>IF(ISNA(VLOOKUP($A96,'part 2'!$AW$7:$AX$34,2,FALSE)),0,VLOOKUP($A96,'part 2'!$AW$7:$AX$34,2,FALSE))</f>
        <v>0</v>
      </c>
      <c r="T96" s="18">
        <v>0</v>
      </c>
    </row>
    <row r="97" spans="1:20" ht="12.75">
      <c r="A97" s="8">
        <v>4820</v>
      </c>
      <c r="B97" s="7" t="s">
        <v>131</v>
      </c>
      <c r="C97" s="9">
        <f>IF(ISNA(VLOOKUP($A97,'part 2'!A94:B239,2,FALSE)),0,VLOOKUP($A97,'part 2'!$A$9:$B$154,2,FALSE))</f>
        <v>393747.66</v>
      </c>
      <c r="D97" s="18">
        <f>IF(ISNA(VLOOKUP($A97,'part 2'!$D$7:$E$128,2,FALSE)),0,VLOOKUP($A97,'part 2'!$D$7:$E$128,2,FALSE))</f>
        <v>1117</v>
      </c>
      <c r="E97" s="9">
        <f>IF(ISNA(VLOOKUP($A97,'part 2'!$G$7:$H$151,2,FALSE)),0,VLOOKUP($A97,'part 2'!$G$7:$H$151,2,FALSE))</f>
        <v>31692.35</v>
      </c>
      <c r="F97" s="18">
        <f>IF(ISNA(VLOOKUP($A97,'part 2'!$J$7:$K$33,2,FALSE)),0,VLOOKUP($A97,'part 2'!$J$7:$K$33,2,FALSE))</f>
        <v>0</v>
      </c>
      <c r="G97" s="9">
        <f>IF(ISNA(VLOOKUP($A97,'part 2'!$M$7:$N$153,2,FALSE)),0,VLOOKUP($A97,'part 2'!$M$7:$N$153,2,FALSE))</f>
        <v>681674.08</v>
      </c>
      <c r="H97" s="18">
        <f>IF(ISNA(VLOOKUP($A97,'part 2'!$P$7:$Q$138,2,FALSE)),0,VLOOKUP($A97,'part 2'!$P$7:$Q$138,2,FALSE))</f>
        <v>104456</v>
      </c>
      <c r="I97" s="9">
        <f>IF(ISNA(VLOOKUP($A97,'part 2'!$S$7:$T$44,2,FALSE)),0,VLOOKUP($A97,'part 2'!$S$7:$T$44,2,FALSE))</f>
        <v>0</v>
      </c>
      <c r="J97" s="18">
        <f>IF(ISNA(VLOOKUP($A97,'part 2'!$V$7:$W$21,2,FALSE)),0,VLOOKUP($A97,'part 2'!$V$7:$W$21,2,FALSE))</f>
        <v>0</v>
      </c>
      <c r="K97" s="9">
        <f>IF(ISNA(VLOOKUP($A97,'part 2'!$Y$7:$Z$153,2,FALSE)),0,VLOOKUP($A97,'part 2'!$Y$7:$Z$153,2,FALSE))</f>
        <v>179078.78</v>
      </c>
      <c r="L97" s="18">
        <f>IF(ISNA(VLOOKUP($A97,'part 2'!$AB$7:$AC$23,2,FALSE)),0,VLOOKUP($A97,'part 2'!$AB$7:$AC$23,2,FALSE))</f>
        <v>0</v>
      </c>
      <c r="M97" s="9">
        <f>IF(ISNA(VLOOKUP($A97,'part 2'!$AE$7:$AF$10,2,FALSE)),0,VLOOKUP($A97,'part 2'!$AE$7:$AF$10,2,FALSE))</f>
        <v>0</v>
      </c>
      <c r="N97" s="18">
        <v>0</v>
      </c>
      <c r="O97" s="9">
        <f>IF(ISNA(VLOOKUP($A97,'part 2'!$AK$7:$AL$152,2,FALSE)),0,VLOOKUP($A97,'part 2'!$AK$7:$AL$152,2,FALSE))</f>
        <v>891500.98</v>
      </c>
      <c r="P97" s="18">
        <f>IF(ISNA(VLOOKUP($A97,'part 2'!$AN$7:$AO$27,2,FALSE)),0,VLOOKUP($A97,'part 2'!$AN$7:$AO$27,2,FALSE))</f>
        <v>0</v>
      </c>
      <c r="Q97" s="18">
        <f>IF(ISNA(VLOOKUP($A97,'part 2'!$AQ$7:$AR$66,2,FALSE)),0,VLOOKUP($A97,'part 2'!$AQ$7:$AR$66,2,FALSE))</f>
        <v>0</v>
      </c>
      <c r="R97" s="9">
        <f>IF(ISNA(VLOOKUP($A97,'part 2'!$AT$7:$AU$12,2,FALSE)),0,VLOOKUP($A97,'part 2'!$AT$7:$AU$12,2,FALSE))</f>
        <v>0</v>
      </c>
      <c r="S97" s="9">
        <f>IF(ISNA(VLOOKUP($A97,'part 2'!$AW$7:$AX$34,2,FALSE)),0,VLOOKUP($A97,'part 2'!$AW$7:$AX$34,2,FALSE))</f>
        <v>0</v>
      </c>
      <c r="T97" s="18">
        <v>0</v>
      </c>
    </row>
    <row r="98" spans="1:20" ht="12.75">
      <c r="A98" s="8">
        <v>4821</v>
      </c>
      <c r="B98" s="7" t="s">
        <v>132</v>
      </c>
      <c r="C98" s="9">
        <f>IF(ISNA(VLOOKUP($A98,'part 2'!A95:B240,2,FALSE)),0,VLOOKUP($A98,'part 2'!$A$9:$B$154,2,FALSE))</f>
        <v>301060.07</v>
      </c>
      <c r="D98" s="18">
        <f>IF(ISNA(VLOOKUP($A98,'part 2'!$D$7:$E$128,2,FALSE)),0,VLOOKUP($A98,'part 2'!$D$7:$E$128,2,FALSE))</f>
        <v>1693</v>
      </c>
      <c r="E98" s="9">
        <f>IF(ISNA(VLOOKUP($A98,'part 2'!$G$7:$H$151,2,FALSE)),0,VLOOKUP($A98,'part 2'!$G$7:$H$151,2,FALSE))</f>
        <v>37365.63</v>
      </c>
      <c r="F98" s="18">
        <f>IF(ISNA(VLOOKUP($A98,'part 2'!$J$7:$K$33,2,FALSE)),0,VLOOKUP($A98,'part 2'!$J$7:$K$33,2,FALSE))</f>
        <v>0</v>
      </c>
      <c r="G98" s="9">
        <f>IF(ISNA(VLOOKUP($A98,'part 2'!$M$7:$N$153,2,FALSE)),0,VLOOKUP($A98,'part 2'!$M$7:$N$153,2,FALSE))</f>
        <v>448318.45</v>
      </c>
      <c r="H98" s="18">
        <f>IF(ISNA(VLOOKUP($A98,'part 2'!$P$7:$Q$138,2,FALSE)),0,VLOOKUP($A98,'part 2'!$P$7:$Q$138,2,FALSE))</f>
        <v>17487</v>
      </c>
      <c r="I98" s="9">
        <f>IF(ISNA(VLOOKUP($A98,'part 2'!$S$7:$T$44,2,FALSE)),0,VLOOKUP($A98,'part 2'!$S$7:$T$44,2,FALSE))</f>
        <v>0</v>
      </c>
      <c r="J98" s="18">
        <f>IF(ISNA(VLOOKUP($A98,'part 2'!$V$7:$W$21,2,FALSE)),0,VLOOKUP($A98,'part 2'!$V$7:$W$21,2,FALSE))</f>
        <v>0</v>
      </c>
      <c r="K98" s="9">
        <f>IF(ISNA(VLOOKUP($A98,'part 2'!$Y$7:$Z$153,2,FALSE)),0,VLOOKUP($A98,'part 2'!$Y$7:$Z$153,2,FALSE))</f>
        <v>50988.37</v>
      </c>
      <c r="L98" s="18">
        <f>IF(ISNA(VLOOKUP($A98,'part 2'!$AB$7:$AC$23,2,FALSE)),0,VLOOKUP($A98,'part 2'!$AB$7:$AC$23,2,FALSE))</f>
        <v>0</v>
      </c>
      <c r="M98" s="9">
        <f>IF(ISNA(VLOOKUP($A98,'part 2'!$AE$7:$AF$10,2,FALSE)),0,VLOOKUP($A98,'part 2'!$AE$7:$AF$10,2,FALSE))</f>
        <v>0</v>
      </c>
      <c r="N98" s="18">
        <v>0</v>
      </c>
      <c r="O98" s="9">
        <f>IF(ISNA(VLOOKUP($A98,'part 2'!$AK$7:$AL$152,2,FALSE)),0,VLOOKUP($A98,'part 2'!$AK$7:$AL$152,2,FALSE))</f>
        <v>1130851.09</v>
      </c>
      <c r="P98" s="18">
        <f>IF(ISNA(VLOOKUP($A98,'part 2'!$AN$7:$AO$27,2,FALSE)),0,VLOOKUP($A98,'part 2'!$AN$7:$AO$27,2,FALSE))</f>
        <v>0</v>
      </c>
      <c r="Q98" s="18">
        <f>IF(ISNA(VLOOKUP($A98,'part 2'!$AQ$7:$AR$66,2,FALSE)),0,VLOOKUP($A98,'part 2'!$AQ$7:$AR$66,2,FALSE))</f>
        <v>0</v>
      </c>
      <c r="R98" s="9">
        <f>IF(ISNA(VLOOKUP($A98,'part 2'!$AT$7:$AU$12,2,FALSE)),0,VLOOKUP($A98,'part 2'!$AT$7:$AU$12,2,FALSE))</f>
        <v>0</v>
      </c>
      <c r="S98" s="9">
        <f>IF(ISNA(VLOOKUP($A98,'part 2'!$AW$7:$AX$34,2,FALSE)),0,VLOOKUP($A98,'part 2'!$AW$7:$AX$34,2,FALSE))</f>
        <v>0</v>
      </c>
      <c r="T98" s="18">
        <v>0</v>
      </c>
    </row>
    <row r="99" spans="1:20" ht="12.75">
      <c r="A99" s="8">
        <v>4900</v>
      </c>
      <c r="B99" s="7" t="s">
        <v>69</v>
      </c>
      <c r="C99" s="9">
        <f>IF(ISNA(VLOOKUP($A99,'part 2'!A96:B241,2,FALSE)),0,VLOOKUP($A99,'part 2'!$A$9:$B$154,2,FALSE))</f>
        <v>88306.19</v>
      </c>
      <c r="D99" s="18">
        <f>IF(ISNA(VLOOKUP($A99,'part 2'!$D$7:$E$128,2,FALSE)),0,VLOOKUP($A99,'part 2'!$D$7:$E$128,2,FALSE))</f>
        <v>8577.08</v>
      </c>
      <c r="E99" s="9">
        <f>IF(ISNA(VLOOKUP($A99,'part 2'!$G$7:$H$151,2,FALSE)),0,VLOOKUP($A99,'part 2'!$G$7:$H$151,2,FALSE))</f>
        <v>5247.09</v>
      </c>
      <c r="F99" s="18">
        <f>IF(ISNA(VLOOKUP($A99,'part 2'!$J$7:$K$33,2,FALSE)),0,VLOOKUP($A99,'part 2'!$J$7:$K$33,2,FALSE))</f>
        <v>0</v>
      </c>
      <c r="G99" s="9">
        <f>IF(ISNA(VLOOKUP($A99,'part 2'!$M$7:$N$153,2,FALSE)),0,VLOOKUP($A99,'part 2'!$M$7:$N$153,2,FALSE))</f>
        <v>306960.5</v>
      </c>
      <c r="H99" s="18">
        <f>IF(ISNA(VLOOKUP($A99,'part 2'!$P$7:$Q$138,2,FALSE)),0,VLOOKUP($A99,'part 2'!$P$7:$Q$138,2,FALSE))</f>
        <v>0</v>
      </c>
      <c r="I99" s="9">
        <f>IF(ISNA(VLOOKUP($A99,'part 2'!$S$7:$T$44,2,FALSE)),0,VLOOKUP($A99,'part 2'!$S$7:$T$44,2,FALSE))</f>
        <v>0</v>
      </c>
      <c r="J99" s="18">
        <f>IF(ISNA(VLOOKUP($A99,'part 2'!$V$7:$W$21,2,FALSE)),0,VLOOKUP($A99,'part 2'!$V$7:$W$21,2,FALSE))</f>
        <v>0</v>
      </c>
      <c r="K99" s="9">
        <f>IF(ISNA(VLOOKUP($A99,'part 2'!$Y$7:$Z$153,2,FALSE)),0,VLOOKUP($A99,'part 2'!$Y$7:$Z$153,2,FALSE))</f>
        <v>94736.2</v>
      </c>
      <c r="L99" s="18">
        <f>IF(ISNA(VLOOKUP($A99,'part 2'!$AB$7:$AC$23,2,FALSE)),0,VLOOKUP($A99,'part 2'!$AB$7:$AC$23,2,FALSE))</f>
        <v>0</v>
      </c>
      <c r="M99" s="9">
        <f>IF(ISNA(VLOOKUP($A99,'part 2'!$AE$7:$AF$10,2,FALSE)),0,VLOOKUP($A99,'part 2'!$AE$7:$AF$10,2,FALSE))</f>
        <v>0</v>
      </c>
      <c r="N99" s="18">
        <v>0</v>
      </c>
      <c r="O99" s="9">
        <f>IF(ISNA(VLOOKUP($A99,'part 2'!$AK$7:$AL$152,2,FALSE)),0,VLOOKUP($A99,'part 2'!$AK$7:$AL$152,2,FALSE))</f>
        <v>304606.15</v>
      </c>
      <c r="P99" s="18">
        <f>IF(ISNA(VLOOKUP($A99,'part 2'!$AN$7:$AO$27,2,FALSE)),0,VLOOKUP($A99,'part 2'!$AN$7:$AO$27,2,FALSE))</f>
        <v>0</v>
      </c>
      <c r="Q99" s="18">
        <f>IF(ISNA(VLOOKUP($A99,'part 2'!$AQ$7:$AR$66,2,FALSE)),0,VLOOKUP($A99,'part 2'!$AQ$7:$AR$66,2,FALSE))</f>
        <v>0</v>
      </c>
      <c r="R99" s="9">
        <f>IF(ISNA(VLOOKUP($A99,'part 2'!$AT$7:$AU$12,2,FALSE)),0,VLOOKUP($A99,'part 2'!$AT$7:$AU$12,2,FALSE))</f>
        <v>0</v>
      </c>
      <c r="S99" s="9">
        <f>IF(ISNA(VLOOKUP($A99,'part 2'!$AW$7:$AX$34,2,FALSE)),0,VLOOKUP($A99,'part 2'!$AW$7:$AX$34,2,FALSE))</f>
        <v>0</v>
      </c>
      <c r="T99" s="18">
        <v>0</v>
      </c>
    </row>
    <row r="100" spans="1:20" ht="12.75">
      <c r="A100" s="8">
        <v>4920</v>
      </c>
      <c r="B100" s="7" t="s">
        <v>133</v>
      </c>
      <c r="C100" s="9">
        <f>IF(ISNA(VLOOKUP($A100,'part 2'!A97:B242,2,FALSE)),0,VLOOKUP($A100,'part 2'!$A$9:$B$154,2,FALSE))</f>
        <v>244198.78</v>
      </c>
      <c r="D100" s="18">
        <f>IF(ISNA(VLOOKUP($A100,'part 2'!$D$7:$E$128,2,FALSE)),0,VLOOKUP($A100,'part 2'!$D$7:$E$128,2,FALSE))</f>
        <v>4880</v>
      </c>
      <c r="E100" s="9">
        <f>IF(ISNA(VLOOKUP($A100,'part 2'!$G$7:$H$151,2,FALSE)),0,VLOOKUP($A100,'part 2'!$G$7:$H$151,2,FALSE))</f>
        <v>18059.29</v>
      </c>
      <c r="F100" s="18">
        <f>IF(ISNA(VLOOKUP($A100,'part 2'!$J$7:$K$33,2,FALSE)),0,VLOOKUP($A100,'part 2'!$J$7:$K$33,2,FALSE))</f>
        <v>0</v>
      </c>
      <c r="G100" s="9">
        <f>IF(ISNA(VLOOKUP($A100,'part 2'!$M$7:$N$153,2,FALSE)),0,VLOOKUP($A100,'part 2'!$M$7:$N$153,2,FALSE))</f>
        <v>418454.71</v>
      </c>
      <c r="H100" s="18">
        <f>IF(ISNA(VLOOKUP($A100,'part 2'!$P$7:$Q$138,2,FALSE)),0,VLOOKUP($A100,'part 2'!$P$7:$Q$138,2,FALSE))</f>
        <v>22359.99</v>
      </c>
      <c r="I100" s="9">
        <f>IF(ISNA(VLOOKUP($A100,'part 2'!$S$7:$T$44,2,FALSE)),0,VLOOKUP($A100,'part 2'!$S$7:$T$44,2,FALSE))</f>
        <v>0</v>
      </c>
      <c r="J100" s="18">
        <f>IF(ISNA(VLOOKUP($A100,'part 2'!$V$7:$W$21,2,FALSE)),0,VLOOKUP($A100,'part 2'!$V$7:$W$21,2,FALSE))</f>
        <v>0</v>
      </c>
      <c r="K100" s="9">
        <f>IF(ISNA(VLOOKUP($A100,'part 2'!$Y$7:$Z$153,2,FALSE)),0,VLOOKUP($A100,'part 2'!$Y$7:$Z$153,2,FALSE))</f>
        <v>45355.76</v>
      </c>
      <c r="L100" s="18">
        <f>IF(ISNA(VLOOKUP($A100,'part 2'!$AB$7:$AC$23,2,FALSE)),0,VLOOKUP($A100,'part 2'!$AB$7:$AC$23,2,FALSE))</f>
        <v>0</v>
      </c>
      <c r="M100" s="9">
        <f>IF(ISNA(VLOOKUP($A100,'part 2'!$AE$7:$AF$10,2,FALSE)),0,VLOOKUP($A100,'part 2'!$AE$7:$AF$10,2,FALSE))</f>
        <v>0</v>
      </c>
      <c r="N100" s="18">
        <v>0</v>
      </c>
      <c r="O100" s="9">
        <f>IF(ISNA(VLOOKUP($A100,'part 2'!$AK$7:$AL$152,2,FALSE)),0,VLOOKUP($A100,'part 2'!$AK$7:$AL$152,2,FALSE))</f>
        <v>820632.5</v>
      </c>
      <c r="P100" s="18">
        <f>IF(ISNA(VLOOKUP($A100,'part 2'!$AN$7:$AO$27,2,FALSE)),0,VLOOKUP($A100,'part 2'!$AN$7:$AO$27,2,FALSE))</f>
        <v>0</v>
      </c>
      <c r="Q100" s="18">
        <f>IF(ISNA(VLOOKUP($A100,'part 2'!$AQ$7:$AR$66,2,FALSE)),0,VLOOKUP($A100,'part 2'!$AQ$7:$AR$66,2,FALSE))</f>
        <v>462.47</v>
      </c>
      <c r="R100" s="9">
        <f>IF(ISNA(VLOOKUP($A100,'part 2'!$AT$7:$AU$12,2,FALSE)),0,VLOOKUP($A100,'part 2'!$AT$7:$AU$12,2,FALSE))</f>
        <v>0</v>
      </c>
      <c r="S100" s="9">
        <f>IF(ISNA(VLOOKUP($A100,'part 2'!$AW$7:$AX$34,2,FALSE)),0,VLOOKUP($A100,'part 2'!$AW$7:$AX$34,2,FALSE))</f>
        <v>0</v>
      </c>
      <c r="T100" s="18">
        <v>0</v>
      </c>
    </row>
    <row r="101" spans="1:20" ht="12.75">
      <c r="A101" s="8">
        <v>5000</v>
      </c>
      <c r="B101" s="7" t="s">
        <v>70</v>
      </c>
      <c r="C101" s="9">
        <f>IF(ISNA(VLOOKUP($A101,'part 2'!A98:B243,2,FALSE)),0,VLOOKUP($A101,'part 2'!$A$9:$B$154,2,FALSE))</f>
        <v>719783.3</v>
      </c>
      <c r="D101" s="18">
        <f>IF(ISNA(VLOOKUP($A101,'part 2'!$D$7:$E$128,2,FALSE)),0,VLOOKUP($A101,'part 2'!$D$7:$E$128,2,FALSE))</f>
        <v>18925</v>
      </c>
      <c r="E101" s="9">
        <f>IF(ISNA(VLOOKUP($A101,'part 2'!$G$7:$H$151,2,FALSE)),0,VLOOKUP($A101,'part 2'!$G$7:$H$151,2,FALSE))</f>
        <v>18677.92</v>
      </c>
      <c r="F101" s="18">
        <f>IF(ISNA(VLOOKUP($A101,'part 2'!$J$7:$K$33,2,FALSE)),0,VLOOKUP($A101,'part 2'!$J$7:$K$33,2,FALSE))</f>
        <v>1592</v>
      </c>
      <c r="G101" s="9">
        <f>IF(ISNA(VLOOKUP($A101,'part 2'!$M$7:$N$153,2,FALSE)),0,VLOOKUP($A101,'part 2'!$M$7:$N$153,2,FALSE))</f>
        <v>1134616.86</v>
      </c>
      <c r="H101" s="18">
        <f>IF(ISNA(VLOOKUP($A101,'part 2'!$P$7:$Q$138,2,FALSE)),0,VLOOKUP($A101,'part 2'!$P$7:$Q$138,2,FALSE))</f>
        <v>87306.78</v>
      </c>
      <c r="I101" s="9">
        <f>IF(ISNA(VLOOKUP($A101,'part 2'!$S$7:$T$44,2,FALSE)),0,VLOOKUP($A101,'part 2'!$S$7:$T$44,2,FALSE))</f>
        <v>0</v>
      </c>
      <c r="J101" s="18">
        <f>IF(ISNA(VLOOKUP($A101,'part 2'!$V$7:$W$21,2,FALSE)),0,VLOOKUP($A101,'part 2'!$V$7:$W$21,2,FALSE))</f>
        <v>0</v>
      </c>
      <c r="K101" s="9">
        <f>IF(ISNA(VLOOKUP($A101,'part 2'!$Y$7:$Z$153,2,FALSE)),0,VLOOKUP($A101,'part 2'!$Y$7:$Z$153,2,FALSE))</f>
        <v>180366.8</v>
      </c>
      <c r="L101" s="18">
        <f>IF(ISNA(VLOOKUP($A101,'part 2'!$AB$7:$AC$23,2,FALSE)),0,VLOOKUP($A101,'part 2'!$AB$7:$AC$23,2,FALSE))</f>
        <v>0</v>
      </c>
      <c r="M101" s="9">
        <f>IF(ISNA(VLOOKUP($A101,'part 2'!$AE$7:$AF$10,2,FALSE)),0,VLOOKUP($A101,'part 2'!$AE$7:$AF$10,2,FALSE))</f>
        <v>0</v>
      </c>
      <c r="N101" s="18">
        <v>0</v>
      </c>
      <c r="O101" s="9">
        <f>IF(ISNA(VLOOKUP($A101,'part 2'!$AK$7:$AL$152,2,FALSE)),0,VLOOKUP($A101,'part 2'!$AK$7:$AL$152,2,FALSE))</f>
        <v>1946825.23</v>
      </c>
      <c r="P101" s="18">
        <f>IF(ISNA(VLOOKUP($A101,'part 2'!$AN$7:$AO$27,2,FALSE)),0,VLOOKUP($A101,'part 2'!$AN$7:$AO$27,2,FALSE))</f>
        <v>0</v>
      </c>
      <c r="Q101" s="18">
        <f>IF(ISNA(VLOOKUP($A101,'part 2'!$AQ$7:$AR$66,2,FALSE)),0,VLOOKUP($A101,'part 2'!$AQ$7:$AR$66,2,FALSE))</f>
        <v>0</v>
      </c>
      <c r="R101" s="9">
        <f>IF(ISNA(VLOOKUP($A101,'part 2'!$AT$7:$AU$12,2,FALSE)),0,VLOOKUP($A101,'part 2'!$AT$7:$AU$12,2,FALSE))</f>
        <v>0</v>
      </c>
      <c r="S101" s="9">
        <f>IF(ISNA(VLOOKUP($A101,'part 2'!$AW$7:$AX$34,2,FALSE)),0,VLOOKUP($A101,'part 2'!$AW$7:$AX$34,2,FALSE))</f>
        <v>0</v>
      </c>
      <c r="T101" s="18">
        <v>0</v>
      </c>
    </row>
    <row r="102" spans="1:20" ht="12.75">
      <c r="A102" s="8">
        <v>5020</v>
      </c>
      <c r="B102" s="7" t="s">
        <v>134</v>
      </c>
      <c r="C102" s="9">
        <f>IF(ISNA(VLOOKUP($A102,'part 2'!A99:B244,2,FALSE)),0,VLOOKUP($A102,'part 2'!$A$9:$B$154,2,FALSE))</f>
        <v>244199.19</v>
      </c>
      <c r="D102" s="18">
        <f>IF(ISNA(VLOOKUP($A102,'part 2'!$D$7:$E$128,2,FALSE)),0,VLOOKUP($A102,'part 2'!$D$7:$E$128,2,FALSE))</f>
        <v>1035.3</v>
      </c>
      <c r="E102" s="9">
        <f>IF(ISNA(VLOOKUP($A102,'part 2'!$G$7:$H$151,2,FALSE)),0,VLOOKUP($A102,'part 2'!$G$7:$H$151,2,FALSE))</f>
        <v>26249.86</v>
      </c>
      <c r="F102" s="18">
        <f>IF(ISNA(VLOOKUP($A102,'part 2'!$J$7:$K$33,2,FALSE)),0,VLOOKUP($A102,'part 2'!$J$7:$K$33,2,FALSE))</f>
        <v>0</v>
      </c>
      <c r="G102" s="9">
        <f>IF(ISNA(VLOOKUP($A102,'part 2'!$M$7:$N$153,2,FALSE)),0,VLOOKUP($A102,'part 2'!$M$7:$N$153,2,FALSE))</f>
        <v>697543.53</v>
      </c>
      <c r="H102" s="18">
        <f>IF(ISNA(VLOOKUP($A102,'part 2'!$P$7:$Q$138,2,FALSE)),0,VLOOKUP($A102,'part 2'!$P$7:$Q$138,2,FALSE))</f>
        <v>63644.8</v>
      </c>
      <c r="I102" s="9">
        <f>IF(ISNA(VLOOKUP($A102,'part 2'!$S$7:$T$44,2,FALSE)),0,VLOOKUP($A102,'part 2'!$S$7:$T$44,2,FALSE))</f>
        <v>0</v>
      </c>
      <c r="J102" s="18">
        <f>IF(ISNA(VLOOKUP($A102,'part 2'!$V$7:$W$21,2,FALSE)),0,VLOOKUP($A102,'part 2'!$V$7:$W$21,2,FALSE))</f>
        <v>0</v>
      </c>
      <c r="K102" s="9">
        <f>IF(ISNA(VLOOKUP($A102,'part 2'!$Y$7:$Z$153,2,FALSE)),0,VLOOKUP($A102,'part 2'!$Y$7:$Z$153,2,FALSE))</f>
        <v>68006.67</v>
      </c>
      <c r="L102" s="18">
        <f>IF(ISNA(VLOOKUP($A102,'part 2'!$AB$7:$AC$23,2,FALSE)),0,VLOOKUP($A102,'part 2'!$AB$7:$AC$23,2,FALSE))</f>
        <v>0</v>
      </c>
      <c r="M102" s="9">
        <f>IF(ISNA(VLOOKUP($A102,'part 2'!$AE$7:$AF$10,2,FALSE)),0,VLOOKUP($A102,'part 2'!$AE$7:$AF$10,2,FALSE))</f>
        <v>0</v>
      </c>
      <c r="N102" s="18">
        <v>0</v>
      </c>
      <c r="O102" s="9">
        <f>IF(ISNA(VLOOKUP($A102,'part 2'!$AK$7:$AL$152,2,FALSE)),0,VLOOKUP($A102,'part 2'!$AK$7:$AL$152,2,FALSE))</f>
        <v>657948.23</v>
      </c>
      <c r="P102" s="18">
        <f>IF(ISNA(VLOOKUP($A102,'part 2'!$AN$7:$AO$27,2,FALSE)),0,VLOOKUP($A102,'part 2'!$AN$7:$AO$27,2,FALSE))</f>
        <v>0</v>
      </c>
      <c r="Q102" s="18">
        <f>IF(ISNA(VLOOKUP($A102,'part 2'!$AQ$7:$AR$66,2,FALSE)),0,VLOOKUP($A102,'part 2'!$AQ$7:$AR$66,2,FALSE))</f>
        <v>39</v>
      </c>
      <c r="R102" s="9">
        <f>IF(ISNA(VLOOKUP($A102,'part 2'!$AT$7:$AU$12,2,FALSE)),0,VLOOKUP($A102,'part 2'!$AT$7:$AU$12,2,FALSE))</f>
        <v>0</v>
      </c>
      <c r="S102" s="9">
        <f>IF(ISNA(VLOOKUP($A102,'part 2'!$AW$7:$AX$34,2,FALSE)),0,VLOOKUP($A102,'part 2'!$AW$7:$AX$34,2,FALSE))</f>
        <v>0</v>
      </c>
      <c r="T102" s="18">
        <v>0</v>
      </c>
    </row>
    <row r="103" spans="1:20" ht="12.75">
      <c r="A103" s="8">
        <v>5100</v>
      </c>
      <c r="B103" s="7" t="s">
        <v>71</v>
      </c>
      <c r="C103" s="9">
        <f>IF(ISNA(VLOOKUP($A103,'part 2'!A100:B245,2,FALSE)),0,VLOOKUP($A103,'part 2'!$A$9:$B$154,2,FALSE))</f>
        <v>471142.74</v>
      </c>
      <c r="D103" s="18">
        <f>IF(ISNA(VLOOKUP($A103,'part 2'!$D$7:$E$128,2,FALSE)),0,VLOOKUP($A103,'part 2'!$D$7:$E$128,2,FALSE))</f>
        <v>4490.24</v>
      </c>
      <c r="E103" s="9">
        <f>IF(ISNA(VLOOKUP($A103,'part 2'!$G$7:$H$151,2,FALSE)),0,VLOOKUP($A103,'part 2'!$G$7:$H$151,2,FALSE))</f>
        <v>21927.18</v>
      </c>
      <c r="F103" s="18">
        <f>IF(ISNA(VLOOKUP($A103,'part 2'!$J$7:$K$33,2,FALSE)),0,VLOOKUP($A103,'part 2'!$J$7:$K$33,2,FALSE))</f>
        <v>0</v>
      </c>
      <c r="G103" s="9">
        <f>IF(ISNA(VLOOKUP($A103,'part 2'!$M$7:$N$153,2,FALSE)),0,VLOOKUP($A103,'part 2'!$M$7:$N$153,2,FALSE))</f>
        <v>592930.74</v>
      </c>
      <c r="H103" s="18">
        <f>IF(ISNA(VLOOKUP($A103,'part 2'!$P$7:$Q$138,2,FALSE)),0,VLOOKUP($A103,'part 2'!$P$7:$Q$138,2,FALSE))</f>
        <v>14070</v>
      </c>
      <c r="I103" s="9">
        <f>IF(ISNA(VLOOKUP($A103,'part 2'!$S$7:$T$44,2,FALSE)),0,VLOOKUP($A103,'part 2'!$S$7:$T$44,2,FALSE))</f>
        <v>0</v>
      </c>
      <c r="J103" s="18">
        <f>IF(ISNA(VLOOKUP($A103,'part 2'!$V$7:$W$21,2,FALSE)),0,VLOOKUP($A103,'part 2'!$V$7:$W$21,2,FALSE))</f>
        <v>0</v>
      </c>
      <c r="K103" s="9">
        <f>IF(ISNA(VLOOKUP($A103,'part 2'!$Y$7:$Z$153,2,FALSE)),0,VLOOKUP($A103,'part 2'!$Y$7:$Z$153,2,FALSE))</f>
        <v>108762.62</v>
      </c>
      <c r="L103" s="18">
        <f>IF(ISNA(VLOOKUP($A103,'part 2'!$AB$7:$AC$23,2,FALSE)),0,VLOOKUP($A103,'part 2'!$AB$7:$AC$23,2,FALSE))</f>
        <v>3252.42</v>
      </c>
      <c r="M103" s="9">
        <f>IF(ISNA(VLOOKUP($A103,'part 2'!$AE$7:$AF$10,2,FALSE)),0,VLOOKUP($A103,'part 2'!$AE$7:$AF$10,2,FALSE))</f>
        <v>0</v>
      </c>
      <c r="N103" s="18">
        <v>0</v>
      </c>
      <c r="O103" s="9">
        <f>IF(ISNA(VLOOKUP($A103,'part 2'!$AK$7:$AL$152,2,FALSE)),0,VLOOKUP($A103,'part 2'!$AK$7:$AL$152,2,FALSE))</f>
        <v>1167784.63</v>
      </c>
      <c r="P103" s="18">
        <f>IF(ISNA(VLOOKUP($A103,'part 2'!$AN$7:$AO$27,2,FALSE)),0,VLOOKUP($A103,'part 2'!$AN$7:$AO$27,2,FALSE))</f>
        <v>0</v>
      </c>
      <c r="Q103" s="18">
        <f>IF(ISNA(VLOOKUP($A103,'part 2'!$AQ$7:$AR$66,2,FALSE)),0,VLOOKUP($A103,'part 2'!$AQ$7:$AR$66,2,FALSE))</f>
        <v>0</v>
      </c>
      <c r="R103" s="9">
        <f>IF(ISNA(VLOOKUP($A103,'part 2'!$AT$7:$AU$12,2,FALSE)),0,VLOOKUP($A103,'part 2'!$AT$7:$AU$12,2,FALSE))</f>
        <v>0</v>
      </c>
      <c r="S103" s="9">
        <f>IF(ISNA(VLOOKUP($A103,'part 2'!$AW$7:$AX$34,2,FALSE)),0,VLOOKUP($A103,'part 2'!$AW$7:$AX$34,2,FALSE))</f>
        <v>0</v>
      </c>
      <c r="T103" s="18">
        <v>0</v>
      </c>
    </row>
    <row r="104" spans="1:20" ht="12.75">
      <c r="A104" s="8">
        <v>5130</v>
      </c>
      <c r="B104" s="7" t="s">
        <v>72</v>
      </c>
      <c r="C104" s="9">
        <f>IF(ISNA(VLOOKUP($A104,'part 2'!A101:B246,2,FALSE)),0,VLOOKUP($A104,'part 2'!$A$9:$B$154,2,FALSE))</f>
        <v>238504.29</v>
      </c>
      <c r="D104" s="18">
        <f>IF(ISNA(VLOOKUP($A104,'part 2'!$D$7:$E$128,2,FALSE)),0,VLOOKUP($A104,'part 2'!$D$7:$E$128,2,FALSE))</f>
        <v>2741</v>
      </c>
      <c r="E104" s="9">
        <f>IF(ISNA(VLOOKUP($A104,'part 2'!$G$7:$H$151,2,FALSE)),0,VLOOKUP($A104,'part 2'!$G$7:$H$151,2,FALSE))</f>
        <v>10900.02</v>
      </c>
      <c r="F104" s="18">
        <f>IF(ISNA(VLOOKUP($A104,'part 2'!$J$7:$K$33,2,FALSE)),0,VLOOKUP($A104,'part 2'!$J$7:$K$33,2,FALSE))</f>
        <v>0</v>
      </c>
      <c r="G104" s="9">
        <f>IF(ISNA(VLOOKUP($A104,'part 2'!$M$7:$N$153,2,FALSE)),0,VLOOKUP($A104,'part 2'!$M$7:$N$153,2,FALSE))</f>
        <v>386177.31</v>
      </c>
      <c r="H104" s="18">
        <f>IF(ISNA(VLOOKUP($A104,'part 2'!$P$7:$Q$138,2,FALSE)),0,VLOOKUP($A104,'part 2'!$P$7:$Q$138,2,FALSE))</f>
        <v>0</v>
      </c>
      <c r="I104" s="9">
        <f>IF(ISNA(VLOOKUP($A104,'part 2'!$S$7:$T$44,2,FALSE)),0,VLOOKUP($A104,'part 2'!$S$7:$T$44,2,FALSE))</f>
        <v>0</v>
      </c>
      <c r="J104" s="18">
        <f>IF(ISNA(VLOOKUP($A104,'part 2'!$V$7:$W$21,2,FALSE)),0,VLOOKUP($A104,'part 2'!$V$7:$W$21,2,FALSE))</f>
        <v>0</v>
      </c>
      <c r="K104" s="9">
        <f>IF(ISNA(VLOOKUP($A104,'part 2'!$Y$7:$Z$153,2,FALSE)),0,VLOOKUP($A104,'part 2'!$Y$7:$Z$153,2,FALSE))</f>
        <v>75429.34</v>
      </c>
      <c r="L104" s="18">
        <f>IF(ISNA(VLOOKUP($A104,'part 2'!$AB$7:$AC$23,2,FALSE)),0,VLOOKUP($A104,'part 2'!$AB$7:$AC$23,2,FALSE))</f>
        <v>310.51</v>
      </c>
      <c r="M104" s="9">
        <f>IF(ISNA(VLOOKUP($A104,'part 2'!$AE$7:$AF$10,2,FALSE)),0,VLOOKUP($A104,'part 2'!$AE$7:$AF$10,2,FALSE))</f>
        <v>0</v>
      </c>
      <c r="N104" s="18">
        <v>0</v>
      </c>
      <c r="O104" s="9">
        <f>IF(ISNA(VLOOKUP($A104,'part 2'!$AK$7:$AL$152,2,FALSE)),0,VLOOKUP($A104,'part 2'!$AK$7:$AL$152,2,FALSE))</f>
        <v>783043.97</v>
      </c>
      <c r="P104" s="18">
        <f>IF(ISNA(VLOOKUP($A104,'part 2'!$AN$7:$AO$27,2,FALSE)),0,VLOOKUP($A104,'part 2'!$AN$7:$AO$27,2,FALSE))</f>
        <v>0</v>
      </c>
      <c r="Q104" s="18">
        <f>IF(ISNA(VLOOKUP($A104,'part 2'!$AQ$7:$AR$66,2,FALSE)),0,VLOOKUP($A104,'part 2'!$AQ$7:$AR$66,2,FALSE))</f>
        <v>0</v>
      </c>
      <c r="R104" s="9">
        <f>IF(ISNA(VLOOKUP($A104,'part 2'!$AT$7:$AU$12,2,FALSE)),0,VLOOKUP($A104,'part 2'!$AT$7:$AU$12,2,FALSE))</f>
        <v>0</v>
      </c>
      <c r="S104" s="9">
        <f>IF(ISNA(VLOOKUP($A104,'part 2'!$AW$7:$AX$34,2,FALSE)),0,VLOOKUP($A104,'part 2'!$AW$7:$AX$34,2,FALSE))</f>
        <v>0</v>
      </c>
      <c r="T104" s="18">
        <v>0</v>
      </c>
    </row>
    <row r="105" spans="1:20" ht="12.75">
      <c r="A105" s="8">
        <v>5131</v>
      </c>
      <c r="B105" s="7" t="s">
        <v>135</v>
      </c>
      <c r="C105" s="9">
        <f>IF(ISNA(VLOOKUP($A105,'part 2'!A102:B247,2,FALSE)),0,VLOOKUP($A105,'part 2'!$A$9:$B$154,2,FALSE))</f>
        <v>199660</v>
      </c>
      <c r="D105" s="18">
        <f>IF(ISNA(VLOOKUP($A105,'part 2'!$D$7:$E$128,2,FALSE)),0,VLOOKUP($A105,'part 2'!$D$7:$E$128,2,FALSE))</f>
        <v>3064.84</v>
      </c>
      <c r="E105" s="9">
        <f>IF(ISNA(VLOOKUP($A105,'part 2'!$G$7:$H$151,2,FALSE)),0,VLOOKUP($A105,'part 2'!$G$7:$H$151,2,FALSE))</f>
        <v>5121.36</v>
      </c>
      <c r="F105" s="18">
        <f>IF(ISNA(VLOOKUP($A105,'part 2'!$J$7:$K$33,2,FALSE)),0,VLOOKUP($A105,'part 2'!$J$7:$K$33,2,FALSE))</f>
        <v>379</v>
      </c>
      <c r="G105" s="9">
        <f>IF(ISNA(VLOOKUP($A105,'part 2'!$M$7:$N$153,2,FALSE)),0,VLOOKUP($A105,'part 2'!$M$7:$N$153,2,FALSE))</f>
        <v>251986.18</v>
      </c>
      <c r="H105" s="18">
        <f>IF(ISNA(VLOOKUP($A105,'part 2'!$P$7:$Q$138,2,FALSE)),0,VLOOKUP($A105,'part 2'!$P$7:$Q$138,2,FALSE))</f>
        <v>5591.78</v>
      </c>
      <c r="I105" s="9">
        <f>IF(ISNA(VLOOKUP($A105,'part 2'!$S$7:$T$44,2,FALSE)),0,VLOOKUP($A105,'part 2'!$S$7:$T$44,2,FALSE))</f>
        <v>0</v>
      </c>
      <c r="J105" s="18">
        <f>IF(ISNA(VLOOKUP($A105,'part 2'!$V$7:$W$21,2,FALSE)),0,VLOOKUP($A105,'part 2'!$V$7:$W$21,2,FALSE))</f>
        <v>0</v>
      </c>
      <c r="K105" s="9">
        <f>IF(ISNA(VLOOKUP($A105,'part 2'!$Y$7:$Z$153,2,FALSE)),0,VLOOKUP($A105,'part 2'!$Y$7:$Z$153,2,FALSE))</f>
        <v>49227.57</v>
      </c>
      <c r="L105" s="18">
        <f>IF(ISNA(VLOOKUP($A105,'part 2'!$AB$7:$AC$23,2,FALSE)),0,VLOOKUP($A105,'part 2'!$AB$7:$AC$23,2,FALSE))</f>
        <v>0</v>
      </c>
      <c r="M105" s="9">
        <f>IF(ISNA(VLOOKUP($A105,'part 2'!$AE$7:$AF$10,2,FALSE)),0,VLOOKUP($A105,'part 2'!$AE$7:$AF$10,2,FALSE))</f>
        <v>0</v>
      </c>
      <c r="N105" s="18">
        <v>0</v>
      </c>
      <c r="O105" s="9">
        <f>IF(ISNA(VLOOKUP($A105,'part 2'!$AK$7:$AL$152,2,FALSE)),0,VLOOKUP($A105,'part 2'!$AK$7:$AL$152,2,FALSE))</f>
        <v>619356.14</v>
      </c>
      <c r="P105" s="18">
        <f>IF(ISNA(VLOOKUP($A105,'part 2'!$AN$7:$AO$27,2,FALSE)),0,VLOOKUP($A105,'part 2'!$AN$7:$AO$27,2,FALSE))</f>
        <v>0</v>
      </c>
      <c r="Q105" s="18">
        <f>IF(ISNA(VLOOKUP($A105,'part 2'!$AQ$7:$AR$66,2,FALSE)),0,VLOOKUP($A105,'part 2'!$AQ$7:$AR$66,2,FALSE))</f>
        <v>4462</v>
      </c>
      <c r="R105" s="9">
        <f>IF(ISNA(VLOOKUP($A105,'part 2'!$AT$7:$AU$12,2,FALSE)),0,VLOOKUP($A105,'part 2'!$AT$7:$AU$12,2,FALSE))</f>
        <v>0</v>
      </c>
      <c r="S105" s="9">
        <f>IF(ISNA(VLOOKUP($A105,'part 2'!$AW$7:$AX$34,2,FALSE)),0,VLOOKUP($A105,'part 2'!$AW$7:$AX$34,2,FALSE))</f>
        <v>7365.19</v>
      </c>
      <c r="T105" s="18">
        <v>0</v>
      </c>
    </row>
    <row r="106" spans="1:20" ht="12.75">
      <c r="A106" s="8">
        <v>5200</v>
      </c>
      <c r="B106" s="7" t="s">
        <v>73</v>
      </c>
      <c r="C106" s="9">
        <f>IF(ISNA(VLOOKUP($A106,'part 2'!A103:B248,2,FALSE)),0,VLOOKUP($A106,'part 2'!$A$9:$B$154,2,FALSE))</f>
        <v>402345.26</v>
      </c>
      <c r="D106" s="18">
        <f>IF(ISNA(VLOOKUP($A106,'part 2'!$D$7:$E$128,2,FALSE)),0,VLOOKUP($A106,'part 2'!$D$7:$E$128,2,FALSE))</f>
        <v>14712</v>
      </c>
      <c r="E106" s="9">
        <f>IF(ISNA(VLOOKUP($A106,'part 2'!$G$7:$H$151,2,FALSE)),0,VLOOKUP($A106,'part 2'!$G$7:$H$151,2,FALSE))</f>
        <v>14077.57</v>
      </c>
      <c r="F106" s="18">
        <f>IF(ISNA(VLOOKUP($A106,'part 2'!$J$7:$K$33,2,FALSE)),0,VLOOKUP($A106,'part 2'!$J$7:$K$33,2,FALSE))</f>
        <v>0</v>
      </c>
      <c r="G106" s="9">
        <f>IF(ISNA(VLOOKUP($A106,'part 2'!$M$7:$N$153,2,FALSE)),0,VLOOKUP($A106,'part 2'!$M$7:$N$153,2,FALSE))</f>
        <v>1577942.11</v>
      </c>
      <c r="H106" s="18">
        <f>IF(ISNA(VLOOKUP($A106,'part 2'!$P$7:$Q$138,2,FALSE)),0,VLOOKUP($A106,'part 2'!$P$7:$Q$138,2,FALSE))</f>
        <v>29077.93</v>
      </c>
      <c r="I106" s="9">
        <f>IF(ISNA(VLOOKUP($A106,'part 2'!$S$7:$T$44,2,FALSE)),0,VLOOKUP($A106,'part 2'!$S$7:$T$44,2,FALSE))</f>
        <v>0</v>
      </c>
      <c r="J106" s="18">
        <f>IF(ISNA(VLOOKUP($A106,'part 2'!$V$7:$W$21,2,FALSE)),0,VLOOKUP($A106,'part 2'!$V$7:$W$21,2,FALSE))</f>
        <v>0</v>
      </c>
      <c r="K106" s="9">
        <f>IF(ISNA(VLOOKUP($A106,'part 2'!$Y$7:$Z$153,2,FALSE)),0,VLOOKUP($A106,'part 2'!$Y$7:$Z$153,2,FALSE))</f>
        <v>148091.31</v>
      </c>
      <c r="L106" s="18">
        <f>IF(ISNA(VLOOKUP($A106,'part 2'!$AB$7:$AC$23,2,FALSE)),0,VLOOKUP($A106,'part 2'!$AB$7:$AC$23,2,FALSE))</f>
        <v>0</v>
      </c>
      <c r="M106" s="9">
        <f>IF(ISNA(VLOOKUP($A106,'part 2'!$AE$7:$AF$10,2,FALSE)),0,VLOOKUP($A106,'part 2'!$AE$7:$AF$10,2,FALSE))</f>
        <v>0</v>
      </c>
      <c r="N106" s="18">
        <v>0</v>
      </c>
      <c r="O106" s="9">
        <f>IF(ISNA(VLOOKUP($A106,'part 2'!$AK$7:$AL$152,2,FALSE)),0,VLOOKUP($A106,'part 2'!$AK$7:$AL$152,2,FALSE))</f>
        <v>1268464.62</v>
      </c>
      <c r="P106" s="18">
        <f>IF(ISNA(VLOOKUP($A106,'part 2'!$AN$7:$AO$27,2,FALSE)),0,VLOOKUP($A106,'part 2'!$AN$7:$AO$27,2,FALSE))</f>
        <v>0</v>
      </c>
      <c r="Q106" s="18">
        <f>IF(ISNA(VLOOKUP($A106,'part 2'!$AQ$7:$AR$66,2,FALSE)),0,VLOOKUP($A106,'part 2'!$AQ$7:$AR$66,2,FALSE))</f>
        <v>184.39</v>
      </c>
      <c r="R106" s="9">
        <f>IF(ISNA(VLOOKUP($A106,'part 2'!$AT$7:$AU$12,2,FALSE)),0,VLOOKUP($A106,'part 2'!$AT$7:$AU$12,2,FALSE))</f>
        <v>0</v>
      </c>
      <c r="S106" s="9">
        <f>IF(ISNA(VLOOKUP($A106,'part 2'!$AW$7:$AX$34,2,FALSE)),0,VLOOKUP($A106,'part 2'!$AW$7:$AX$34,2,FALSE))</f>
        <v>0</v>
      </c>
      <c r="T106" s="18">
        <v>0</v>
      </c>
    </row>
    <row r="107" spans="1:20" ht="12.75">
      <c r="A107" s="8">
        <v>5300</v>
      </c>
      <c r="B107" s="7" t="s">
        <v>74</v>
      </c>
      <c r="C107" s="9">
        <f>IF(ISNA(VLOOKUP($A107,'part 2'!A104:B249,2,FALSE)),0,VLOOKUP($A107,'part 2'!$A$9:$B$154,2,FALSE))</f>
        <v>210851.63</v>
      </c>
      <c r="D107" s="18">
        <f>IF(ISNA(VLOOKUP($A107,'part 2'!$D$7:$E$128,2,FALSE)),0,VLOOKUP($A107,'part 2'!$D$7:$E$128,2,FALSE))</f>
        <v>4628</v>
      </c>
      <c r="E107" s="9">
        <f>IF(ISNA(VLOOKUP($A107,'part 2'!$G$7:$H$151,2,FALSE)),0,VLOOKUP($A107,'part 2'!$G$7:$H$151,2,FALSE))</f>
        <v>10712.98</v>
      </c>
      <c r="F107" s="18">
        <f>IF(ISNA(VLOOKUP($A107,'part 2'!$J$7:$K$33,2,FALSE)),0,VLOOKUP($A107,'part 2'!$J$7:$K$33,2,FALSE))</f>
        <v>0</v>
      </c>
      <c r="G107" s="9">
        <f>IF(ISNA(VLOOKUP($A107,'part 2'!$M$7:$N$153,2,FALSE)),0,VLOOKUP($A107,'part 2'!$M$7:$N$153,2,FALSE))</f>
        <v>636773.96</v>
      </c>
      <c r="H107" s="18">
        <f>IF(ISNA(VLOOKUP($A107,'part 2'!$P$7:$Q$138,2,FALSE)),0,VLOOKUP($A107,'part 2'!$P$7:$Q$138,2,FALSE))</f>
        <v>0</v>
      </c>
      <c r="I107" s="9">
        <f>IF(ISNA(VLOOKUP($A107,'part 2'!$S$7:$T$44,2,FALSE)),0,VLOOKUP($A107,'part 2'!$S$7:$T$44,2,FALSE))</f>
        <v>0</v>
      </c>
      <c r="J107" s="18">
        <f>IF(ISNA(VLOOKUP($A107,'part 2'!$V$7:$W$21,2,FALSE)),0,VLOOKUP($A107,'part 2'!$V$7:$W$21,2,FALSE))</f>
        <v>0</v>
      </c>
      <c r="K107" s="9">
        <f>IF(ISNA(VLOOKUP($A107,'part 2'!$Y$7:$Z$153,2,FALSE)),0,VLOOKUP($A107,'part 2'!$Y$7:$Z$153,2,FALSE))</f>
        <v>55760.98</v>
      </c>
      <c r="L107" s="18">
        <f>IF(ISNA(VLOOKUP($A107,'part 2'!$AB$7:$AC$23,2,FALSE)),0,VLOOKUP($A107,'part 2'!$AB$7:$AC$23,2,FALSE))</f>
        <v>0</v>
      </c>
      <c r="M107" s="9">
        <f>IF(ISNA(VLOOKUP($A107,'part 2'!$AE$7:$AF$10,2,FALSE)),0,VLOOKUP($A107,'part 2'!$AE$7:$AF$10,2,FALSE))</f>
        <v>0</v>
      </c>
      <c r="N107" s="18">
        <v>0</v>
      </c>
      <c r="O107" s="9">
        <f>IF(ISNA(VLOOKUP($A107,'part 2'!$AK$7:$AL$152,2,FALSE)),0,VLOOKUP($A107,'part 2'!$AK$7:$AL$152,2,FALSE))</f>
        <v>768593.1</v>
      </c>
      <c r="P107" s="18">
        <f>IF(ISNA(VLOOKUP($A107,'part 2'!$AN$7:$AO$27,2,FALSE)),0,VLOOKUP($A107,'part 2'!$AN$7:$AO$27,2,FALSE))</f>
        <v>0</v>
      </c>
      <c r="Q107" s="18">
        <f>IF(ISNA(VLOOKUP($A107,'part 2'!$AQ$7:$AR$66,2,FALSE)),0,VLOOKUP($A107,'part 2'!$AQ$7:$AR$66,2,FALSE))</f>
        <v>473.31</v>
      </c>
      <c r="R107" s="9">
        <f>IF(ISNA(VLOOKUP($A107,'part 2'!$AT$7:$AU$12,2,FALSE)),0,VLOOKUP($A107,'part 2'!$AT$7:$AU$12,2,FALSE))</f>
        <v>0</v>
      </c>
      <c r="S107" s="9">
        <f>IF(ISNA(VLOOKUP($A107,'part 2'!$AW$7:$AX$34,2,FALSE)),0,VLOOKUP($A107,'part 2'!$AW$7:$AX$34,2,FALSE))</f>
        <v>0</v>
      </c>
      <c r="T107" s="18">
        <v>0</v>
      </c>
    </row>
    <row r="108" spans="1:20" ht="12.75">
      <c r="A108" s="8">
        <v>5320</v>
      </c>
      <c r="B108" s="7" t="s">
        <v>136</v>
      </c>
      <c r="C108" s="9">
        <f>IF(ISNA(VLOOKUP($A108,'part 2'!A105:B250,2,FALSE)),0,VLOOKUP($A108,'part 2'!$A$9:$B$154,2,FALSE))</f>
        <v>1055165.1</v>
      </c>
      <c r="D108" s="18">
        <f>IF(ISNA(VLOOKUP($A108,'part 2'!$D$7:$E$128,2,FALSE)),0,VLOOKUP($A108,'part 2'!$D$7:$E$128,2,FALSE))</f>
        <v>16208.17</v>
      </c>
      <c r="E108" s="9">
        <f>IF(ISNA(VLOOKUP($A108,'part 2'!$G$7:$H$151,2,FALSE)),0,VLOOKUP($A108,'part 2'!$G$7:$H$151,2,FALSE))</f>
        <v>16203.3</v>
      </c>
      <c r="F108" s="18">
        <f>IF(ISNA(VLOOKUP($A108,'part 2'!$J$7:$K$33,2,FALSE)),0,VLOOKUP($A108,'part 2'!$J$7:$K$33,2,FALSE))</f>
        <v>685</v>
      </c>
      <c r="G108" s="9">
        <f>IF(ISNA(VLOOKUP($A108,'part 2'!$M$7:$N$153,2,FALSE)),0,VLOOKUP($A108,'part 2'!$M$7:$N$153,2,FALSE))</f>
        <v>1360387.88</v>
      </c>
      <c r="H108" s="18">
        <f>IF(ISNA(VLOOKUP($A108,'part 2'!$P$7:$Q$138,2,FALSE)),0,VLOOKUP($A108,'part 2'!$P$7:$Q$138,2,FALSE))</f>
        <v>302489.5</v>
      </c>
      <c r="I108" s="9">
        <f>IF(ISNA(VLOOKUP($A108,'part 2'!$S$7:$T$44,2,FALSE)),0,VLOOKUP($A108,'part 2'!$S$7:$T$44,2,FALSE))</f>
        <v>0</v>
      </c>
      <c r="J108" s="18">
        <f>IF(ISNA(VLOOKUP($A108,'part 2'!$V$7:$W$21,2,FALSE)),0,VLOOKUP($A108,'part 2'!$V$7:$W$21,2,FALSE))</f>
        <v>0</v>
      </c>
      <c r="K108" s="9">
        <f>IF(ISNA(VLOOKUP($A108,'part 2'!$Y$7:$Z$153,2,FALSE)),0,VLOOKUP($A108,'part 2'!$Y$7:$Z$153,2,FALSE))</f>
        <v>211495</v>
      </c>
      <c r="L108" s="18">
        <f>IF(ISNA(VLOOKUP($A108,'part 2'!$AB$7:$AC$23,2,FALSE)),0,VLOOKUP($A108,'part 2'!$AB$7:$AC$23,2,FALSE))</f>
        <v>0</v>
      </c>
      <c r="M108" s="9">
        <f>IF(ISNA(VLOOKUP($A108,'part 2'!$AE$7:$AF$10,2,FALSE)),0,VLOOKUP($A108,'part 2'!$AE$7:$AF$10,2,FALSE))</f>
        <v>0</v>
      </c>
      <c r="N108" s="18">
        <v>0</v>
      </c>
      <c r="O108" s="9">
        <f>IF(ISNA(VLOOKUP($A108,'part 2'!$AK$7:$AL$152,2,FALSE)),0,VLOOKUP($A108,'part 2'!$AK$7:$AL$152,2,FALSE))</f>
        <v>2872580.18</v>
      </c>
      <c r="P108" s="18">
        <f>IF(ISNA(VLOOKUP($A108,'part 2'!$AN$7:$AO$27,2,FALSE)),0,VLOOKUP($A108,'part 2'!$AN$7:$AO$27,2,FALSE))</f>
        <v>0</v>
      </c>
      <c r="Q108" s="18">
        <f>IF(ISNA(VLOOKUP($A108,'part 2'!$AQ$7:$AR$66,2,FALSE)),0,VLOOKUP($A108,'part 2'!$AQ$7:$AR$66,2,FALSE))</f>
        <v>0</v>
      </c>
      <c r="R108" s="9">
        <f>IF(ISNA(VLOOKUP($A108,'part 2'!$AT$7:$AU$12,2,FALSE)),0,VLOOKUP($A108,'part 2'!$AT$7:$AU$12,2,FALSE))</f>
        <v>0</v>
      </c>
      <c r="S108" s="9">
        <f>IF(ISNA(VLOOKUP($A108,'part 2'!$AW$7:$AX$34,2,FALSE)),0,VLOOKUP($A108,'part 2'!$AW$7:$AX$34,2,FALSE))</f>
        <v>0</v>
      </c>
      <c r="T108" s="18">
        <v>0</v>
      </c>
    </row>
    <row r="109" spans="1:20" ht="12.75">
      <c r="A109" s="8">
        <v>5411</v>
      </c>
      <c r="B109" s="7" t="s">
        <v>137</v>
      </c>
      <c r="C109" s="9">
        <f>IF(ISNA(VLOOKUP($A109,'part 2'!A106:B251,2,FALSE)),0,VLOOKUP($A109,'part 2'!$A$9:$B$154,2,FALSE))</f>
        <v>381883.28</v>
      </c>
      <c r="D109" s="18">
        <f>IF(ISNA(VLOOKUP($A109,'part 2'!$D$7:$E$128,2,FALSE)),0,VLOOKUP($A109,'part 2'!$D$7:$E$128,2,FALSE))</f>
        <v>0</v>
      </c>
      <c r="E109" s="9">
        <f>IF(ISNA(VLOOKUP($A109,'part 2'!$G$7:$H$151,2,FALSE)),0,VLOOKUP($A109,'part 2'!$G$7:$H$151,2,FALSE))</f>
        <v>16038.68</v>
      </c>
      <c r="F109" s="18">
        <f>IF(ISNA(VLOOKUP($A109,'part 2'!$J$7:$K$33,2,FALSE)),0,VLOOKUP($A109,'part 2'!$J$7:$K$33,2,FALSE))</f>
        <v>0</v>
      </c>
      <c r="G109" s="9">
        <f>IF(ISNA(VLOOKUP($A109,'part 2'!$M$7:$N$153,2,FALSE)),0,VLOOKUP($A109,'part 2'!$M$7:$N$153,2,FALSE))</f>
        <v>1206364.01</v>
      </c>
      <c r="H109" s="18">
        <f>IF(ISNA(VLOOKUP($A109,'part 2'!$P$7:$Q$138,2,FALSE)),0,VLOOKUP($A109,'part 2'!$P$7:$Q$138,2,FALSE))</f>
        <v>38855.92</v>
      </c>
      <c r="I109" s="9">
        <f>IF(ISNA(VLOOKUP($A109,'part 2'!$S$7:$T$44,2,FALSE)),0,VLOOKUP($A109,'part 2'!$S$7:$T$44,2,FALSE))</f>
        <v>0</v>
      </c>
      <c r="J109" s="18">
        <f>IF(ISNA(VLOOKUP($A109,'part 2'!$V$7:$W$21,2,FALSE)),0,VLOOKUP($A109,'part 2'!$V$7:$W$21,2,FALSE))</f>
        <v>0</v>
      </c>
      <c r="K109" s="9">
        <f>IF(ISNA(VLOOKUP($A109,'part 2'!$Y$7:$Z$153,2,FALSE)),0,VLOOKUP($A109,'part 2'!$Y$7:$Z$153,2,FALSE))</f>
        <v>197895.33</v>
      </c>
      <c r="L109" s="18">
        <f>IF(ISNA(VLOOKUP($A109,'part 2'!$AB$7:$AC$23,2,FALSE)),0,VLOOKUP($A109,'part 2'!$AB$7:$AC$23,2,FALSE))</f>
        <v>0</v>
      </c>
      <c r="M109" s="9">
        <f>IF(ISNA(VLOOKUP($A109,'part 2'!$AE$7:$AF$10,2,FALSE)),0,VLOOKUP($A109,'part 2'!$AE$7:$AF$10,2,FALSE))</f>
        <v>0</v>
      </c>
      <c r="N109" s="18">
        <v>0</v>
      </c>
      <c r="O109" s="9">
        <f>IF(ISNA(VLOOKUP($A109,'part 2'!$AK$7:$AL$152,2,FALSE)),0,VLOOKUP($A109,'part 2'!$AK$7:$AL$152,2,FALSE))</f>
        <v>1262955.11</v>
      </c>
      <c r="P109" s="18">
        <f>IF(ISNA(VLOOKUP($A109,'part 2'!$AN$7:$AO$27,2,FALSE)),0,VLOOKUP($A109,'part 2'!$AN$7:$AO$27,2,FALSE))</f>
        <v>0</v>
      </c>
      <c r="Q109" s="18">
        <f>IF(ISNA(VLOOKUP($A109,'part 2'!$AQ$7:$AR$66,2,FALSE)),0,VLOOKUP($A109,'part 2'!$AQ$7:$AR$66,2,FALSE))</f>
        <v>0</v>
      </c>
      <c r="R109" s="9">
        <f>IF(ISNA(VLOOKUP($A109,'part 2'!$AT$7:$AU$12,2,FALSE)),0,VLOOKUP($A109,'part 2'!$AT$7:$AU$12,2,FALSE))</f>
        <v>0</v>
      </c>
      <c r="S109" s="9">
        <f>IF(ISNA(VLOOKUP($A109,'part 2'!$AW$7:$AX$34,2,FALSE)),0,VLOOKUP($A109,'part 2'!$AW$7:$AX$34,2,FALSE))</f>
        <v>0</v>
      </c>
      <c r="T109" s="18">
        <v>0</v>
      </c>
    </row>
    <row r="110" spans="1:20" ht="12.75">
      <c r="A110" s="8">
        <v>5412</v>
      </c>
      <c r="B110" s="7" t="s">
        <v>138</v>
      </c>
      <c r="C110" s="9">
        <f>IF(ISNA(VLOOKUP($A110,'part 2'!A107:B252,2,FALSE)),0,VLOOKUP($A110,'part 2'!$A$9:$B$154,2,FALSE))</f>
        <v>1014319.35</v>
      </c>
      <c r="D110" s="18">
        <f>IF(ISNA(VLOOKUP($A110,'part 2'!$D$7:$E$128,2,FALSE)),0,VLOOKUP($A110,'part 2'!$D$7:$E$128,2,FALSE))</f>
        <v>4021.28</v>
      </c>
      <c r="E110" s="9">
        <f>IF(ISNA(VLOOKUP($A110,'part 2'!$G$7:$H$151,2,FALSE)),0,VLOOKUP($A110,'part 2'!$G$7:$H$151,2,FALSE))</f>
        <v>49416.7</v>
      </c>
      <c r="F110" s="18">
        <f>IF(ISNA(VLOOKUP($A110,'part 2'!$J$7:$K$33,2,FALSE)),0,VLOOKUP($A110,'part 2'!$J$7:$K$33,2,FALSE))</f>
        <v>0</v>
      </c>
      <c r="G110" s="9">
        <f>IF(ISNA(VLOOKUP($A110,'part 2'!$M$7:$N$153,2,FALSE)),0,VLOOKUP($A110,'part 2'!$M$7:$N$153,2,FALSE))</f>
        <v>1651317.61</v>
      </c>
      <c r="H110" s="18">
        <f>IF(ISNA(VLOOKUP($A110,'part 2'!$P$7:$Q$138,2,FALSE)),0,VLOOKUP($A110,'part 2'!$P$7:$Q$138,2,FALSE))</f>
        <v>4819.71</v>
      </c>
      <c r="I110" s="9">
        <f>IF(ISNA(VLOOKUP($A110,'part 2'!$S$7:$T$44,2,FALSE)),0,VLOOKUP($A110,'part 2'!$S$7:$T$44,2,FALSE))</f>
        <v>0</v>
      </c>
      <c r="J110" s="18">
        <f>IF(ISNA(VLOOKUP($A110,'part 2'!$V$7:$W$21,2,FALSE)),0,VLOOKUP($A110,'part 2'!$V$7:$W$21,2,FALSE))</f>
        <v>0</v>
      </c>
      <c r="K110" s="9">
        <f>IF(ISNA(VLOOKUP($A110,'part 2'!$Y$7:$Z$153,2,FALSE)),0,VLOOKUP($A110,'part 2'!$Y$7:$Z$153,2,FALSE))</f>
        <v>293916.51</v>
      </c>
      <c r="L110" s="18">
        <f>IF(ISNA(VLOOKUP($A110,'part 2'!$AB$7:$AC$23,2,FALSE)),0,VLOOKUP($A110,'part 2'!$AB$7:$AC$23,2,FALSE))</f>
        <v>0</v>
      </c>
      <c r="M110" s="9">
        <f>IF(ISNA(VLOOKUP($A110,'part 2'!$AE$7:$AF$10,2,FALSE)),0,VLOOKUP($A110,'part 2'!$AE$7:$AF$10,2,FALSE))</f>
        <v>0</v>
      </c>
      <c r="N110" s="18">
        <v>0</v>
      </c>
      <c r="O110" s="9">
        <f>IF(ISNA(VLOOKUP($A110,'part 2'!$AK$7:$AL$152,2,FALSE)),0,VLOOKUP($A110,'part 2'!$AK$7:$AL$152,2,FALSE))</f>
        <v>2920130.91</v>
      </c>
      <c r="P110" s="18">
        <f>IF(ISNA(VLOOKUP($A110,'part 2'!$AN$7:$AO$27,2,FALSE)),0,VLOOKUP($A110,'part 2'!$AN$7:$AO$27,2,FALSE))</f>
        <v>0</v>
      </c>
      <c r="Q110" s="18">
        <f>IF(ISNA(VLOOKUP($A110,'part 2'!$AQ$7:$AR$66,2,FALSE)),0,VLOOKUP($A110,'part 2'!$AQ$7:$AR$66,2,FALSE))</f>
        <v>0</v>
      </c>
      <c r="R110" s="9">
        <f>IF(ISNA(VLOOKUP($A110,'part 2'!$AT$7:$AU$12,2,FALSE)),0,VLOOKUP($A110,'part 2'!$AT$7:$AU$12,2,FALSE))</f>
        <v>0</v>
      </c>
      <c r="S110" s="9">
        <f>IF(ISNA(VLOOKUP($A110,'part 2'!$AW$7:$AX$34,2,FALSE)),0,VLOOKUP($A110,'part 2'!$AW$7:$AX$34,2,FALSE))</f>
        <v>0</v>
      </c>
      <c r="T110" s="18">
        <v>0</v>
      </c>
    </row>
    <row r="111" spans="1:20" ht="12.75">
      <c r="A111" s="8">
        <v>5500</v>
      </c>
      <c r="B111" s="7" t="s">
        <v>139</v>
      </c>
      <c r="C111" s="9">
        <f>IF(ISNA(VLOOKUP($A111,'part 2'!A108:B253,2,FALSE)),0,VLOOKUP($A111,'part 2'!$A$9:$B$154,2,FALSE))</f>
        <v>558863.06</v>
      </c>
      <c r="D111" s="18">
        <f>IF(ISNA(VLOOKUP($A111,'part 2'!$D$7:$E$128,2,FALSE)),0,VLOOKUP($A111,'part 2'!$D$7:$E$128,2,FALSE))</f>
        <v>0</v>
      </c>
      <c r="E111" s="9">
        <f>IF(ISNA(VLOOKUP($A111,'part 2'!$G$7:$H$151,2,FALSE)),0,VLOOKUP($A111,'part 2'!$G$7:$H$151,2,FALSE))</f>
        <v>29828</v>
      </c>
      <c r="F111" s="18">
        <f>IF(ISNA(VLOOKUP($A111,'part 2'!$J$7:$K$33,2,FALSE)),0,VLOOKUP($A111,'part 2'!$J$7:$K$33,2,FALSE))</f>
        <v>0</v>
      </c>
      <c r="G111" s="9">
        <f>IF(ISNA(VLOOKUP($A111,'part 2'!$M$7:$N$153,2,FALSE)),0,VLOOKUP($A111,'part 2'!$M$7:$N$153,2,FALSE))</f>
        <v>880677.99</v>
      </c>
      <c r="H111" s="18">
        <f>IF(ISNA(VLOOKUP($A111,'part 2'!$P$7:$Q$138,2,FALSE)),0,VLOOKUP($A111,'part 2'!$P$7:$Q$138,2,FALSE))</f>
        <v>158531.33</v>
      </c>
      <c r="I111" s="9">
        <f>IF(ISNA(VLOOKUP($A111,'part 2'!$S$7:$T$44,2,FALSE)),0,VLOOKUP($A111,'part 2'!$S$7:$T$44,2,FALSE))</f>
        <v>0</v>
      </c>
      <c r="J111" s="18">
        <f>IF(ISNA(VLOOKUP($A111,'part 2'!$V$7:$W$21,2,FALSE)),0,VLOOKUP($A111,'part 2'!$V$7:$W$21,2,FALSE))</f>
        <v>0</v>
      </c>
      <c r="K111" s="9">
        <f>IF(ISNA(VLOOKUP($A111,'part 2'!$Y$7:$Z$153,2,FALSE)),0,VLOOKUP($A111,'part 2'!$Y$7:$Z$153,2,FALSE))</f>
        <v>148513.52</v>
      </c>
      <c r="L111" s="18">
        <f>IF(ISNA(VLOOKUP($A111,'part 2'!$AB$7:$AC$23,2,FALSE)),0,VLOOKUP($A111,'part 2'!$AB$7:$AC$23,2,FALSE))</f>
        <v>0</v>
      </c>
      <c r="M111" s="9">
        <f>IF(ISNA(VLOOKUP($A111,'part 2'!$AE$7:$AF$10,2,FALSE)),0,VLOOKUP($A111,'part 2'!$AE$7:$AF$10,2,FALSE))</f>
        <v>0</v>
      </c>
      <c r="N111" s="18">
        <v>0</v>
      </c>
      <c r="O111" s="9">
        <f>IF(ISNA(VLOOKUP($A111,'part 2'!$AK$7:$AL$152,2,FALSE)),0,VLOOKUP($A111,'part 2'!$AK$7:$AL$152,2,FALSE))</f>
        <v>2245521.08</v>
      </c>
      <c r="P111" s="18">
        <f>IF(ISNA(VLOOKUP($A111,'part 2'!$AN$7:$AO$27,2,FALSE)),0,VLOOKUP($A111,'part 2'!$AN$7:$AO$27,2,FALSE))</f>
        <v>0</v>
      </c>
      <c r="Q111" s="18">
        <f>IF(ISNA(VLOOKUP($A111,'part 2'!$AQ$7:$AR$66,2,FALSE)),0,VLOOKUP($A111,'part 2'!$AQ$7:$AR$66,2,FALSE))</f>
        <v>5689.72</v>
      </c>
      <c r="R111" s="9">
        <f>IF(ISNA(VLOOKUP($A111,'part 2'!$AT$7:$AU$12,2,FALSE)),0,VLOOKUP($A111,'part 2'!$AT$7:$AU$12,2,FALSE))</f>
        <v>0</v>
      </c>
      <c r="S111" s="9">
        <f>IF(ISNA(VLOOKUP($A111,'part 2'!$AW$7:$AX$34,2,FALSE)),0,VLOOKUP($A111,'part 2'!$AW$7:$AX$34,2,FALSE))</f>
        <v>14800.47</v>
      </c>
      <c r="T111" s="18">
        <v>0</v>
      </c>
    </row>
    <row r="112" spans="1:20" ht="12.75">
      <c r="A112" s="8">
        <v>5520</v>
      </c>
      <c r="B112" s="7" t="s">
        <v>140</v>
      </c>
      <c r="C112" s="9">
        <f>IF(ISNA(VLOOKUP($A112,'part 2'!A109:B254,2,FALSE)),0,VLOOKUP($A112,'part 2'!$A$9:$B$154,2,FALSE))</f>
        <v>766214.86</v>
      </c>
      <c r="D112" s="18">
        <f>IF(ISNA(VLOOKUP($A112,'part 2'!$D$7:$E$128,2,FALSE)),0,VLOOKUP($A112,'part 2'!$D$7:$E$128,2,FALSE))</f>
        <v>10428.1</v>
      </c>
      <c r="E112" s="9">
        <f>IF(ISNA(VLOOKUP($A112,'part 2'!$G$7:$H$151,2,FALSE)),0,VLOOKUP($A112,'part 2'!$G$7:$H$151,2,FALSE))</f>
        <v>38073.87</v>
      </c>
      <c r="F112" s="18">
        <f>IF(ISNA(VLOOKUP($A112,'part 2'!$J$7:$K$33,2,FALSE)),0,VLOOKUP($A112,'part 2'!$J$7:$K$33,2,FALSE))</f>
        <v>0</v>
      </c>
      <c r="G112" s="9">
        <f>IF(ISNA(VLOOKUP($A112,'part 2'!$M$7:$N$153,2,FALSE)),0,VLOOKUP($A112,'part 2'!$M$7:$N$153,2,FALSE))</f>
        <v>1429459.69</v>
      </c>
      <c r="H112" s="18">
        <f>IF(ISNA(VLOOKUP($A112,'part 2'!$P$7:$Q$138,2,FALSE)),0,VLOOKUP($A112,'part 2'!$P$7:$Q$138,2,FALSE))</f>
        <v>61334</v>
      </c>
      <c r="I112" s="9">
        <f>IF(ISNA(VLOOKUP($A112,'part 2'!$S$7:$T$44,2,FALSE)),0,VLOOKUP($A112,'part 2'!$S$7:$T$44,2,FALSE))</f>
        <v>0</v>
      </c>
      <c r="J112" s="18">
        <f>IF(ISNA(VLOOKUP($A112,'part 2'!$V$7:$W$21,2,FALSE)),0,VLOOKUP($A112,'part 2'!$V$7:$W$21,2,FALSE))</f>
        <v>0</v>
      </c>
      <c r="K112" s="9">
        <f>IF(ISNA(VLOOKUP($A112,'part 2'!$Y$7:$Z$153,2,FALSE)),0,VLOOKUP($A112,'part 2'!$Y$7:$Z$153,2,FALSE))</f>
        <v>264812.09</v>
      </c>
      <c r="L112" s="18">
        <f>IF(ISNA(VLOOKUP($A112,'part 2'!$AB$7:$AC$23,2,FALSE)),0,VLOOKUP($A112,'part 2'!$AB$7:$AC$23,2,FALSE))</f>
        <v>0</v>
      </c>
      <c r="M112" s="9">
        <f>IF(ISNA(VLOOKUP($A112,'part 2'!$AE$7:$AF$10,2,FALSE)),0,VLOOKUP($A112,'part 2'!$AE$7:$AF$10,2,FALSE))</f>
        <v>0</v>
      </c>
      <c r="N112" s="18">
        <v>0</v>
      </c>
      <c r="O112" s="9">
        <f>IF(ISNA(VLOOKUP($A112,'part 2'!$AK$7:$AL$152,2,FALSE)),0,VLOOKUP($A112,'part 2'!$AK$7:$AL$152,2,FALSE))</f>
        <v>2905039.26</v>
      </c>
      <c r="P112" s="18">
        <f>IF(ISNA(VLOOKUP($A112,'part 2'!$AN$7:$AO$27,2,FALSE)),0,VLOOKUP($A112,'part 2'!$AN$7:$AO$27,2,FALSE))</f>
        <v>12175</v>
      </c>
      <c r="Q112" s="18">
        <f>IF(ISNA(VLOOKUP($A112,'part 2'!$AQ$7:$AR$66,2,FALSE)),0,VLOOKUP($A112,'part 2'!$AQ$7:$AR$66,2,FALSE))</f>
        <v>43453.06</v>
      </c>
      <c r="R112" s="9">
        <f>IF(ISNA(VLOOKUP($A112,'part 2'!$AT$7:$AU$12,2,FALSE)),0,VLOOKUP($A112,'part 2'!$AT$7:$AU$12,2,FALSE))</f>
        <v>99.8</v>
      </c>
      <c r="S112" s="9">
        <f>IF(ISNA(VLOOKUP($A112,'part 2'!$AW$7:$AX$34,2,FALSE)),0,VLOOKUP($A112,'part 2'!$AW$7:$AX$34,2,FALSE))</f>
        <v>0</v>
      </c>
      <c r="T112" s="18">
        <v>0</v>
      </c>
    </row>
    <row r="113" spans="1:20" ht="12.75">
      <c r="A113" s="8">
        <v>5530</v>
      </c>
      <c r="B113" s="7" t="s">
        <v>141</v>
      </c>
      <c r="C113" s="9">
        <f>IF(ISNA(VLOOKUP($A113,'part 2'!A110:B255,2,FALSE)),0,VLOOKUP($A113,'part 2'!$A$9:$B$154,2,FALSE))</f>
        <v>387122.4</v>
      </c>
      <c r="D113" s="18">
        <f>IF(ISNA(VLOOKUP($A113,'part 2'!$D$7:$E$128,2,FALSE)),0,VLOOKUP($A113,'part 2'!$D$7:$E$128,2,FALSE))</f>
        <v>2485.39</v>
      </c>
      <c r="E113" s="9">
        <f>IF(ISNA(VLOOKUP($A113,'part 2'!$G$7:$H$151,2,FALSE)),0,VLOOKUP($A113,'part 2'!$G$7:$H$151,2,FALSE))</f>
        <v>13888</v>
      </c>
      <c r="F113" s="18">
        <f>IF(ISNA(VLOOKUP($A113,'part 2'!$J$7:$K$33,2,FALSE)),0,VLOOKUP($A113,'part 2'!$J$7:$K$33,2,FALSE))</f>
        <v>0</v>
      </c>
      <c r="G113" s="9">
        <f>IF(ISNA(VLOOKUP($A113,'part 2'!$M$7:$N$153,2,FALSE)),0,VLOOKUP($A113,'part 2'!$M$7:$N$153,2,FALSE))</f>
        <v>638415.48</v>
      </c>
      <c r="H113" s="18">
        <f>IF(ISNA(VLOOKUP($A113,'part 2'!$P$7:$Q$138,2,FALSE)),0,VLOOKUP($A113,'part 2'!$P$7:$Q$138,2,FALSE))</f>
        <v>55372.65</v>
      </c>
      <c r="I113" s="9">
        <f>IF(ISNA(VLOOKUP($A113,'part 2'!$S$7:$T$44,2,FALSE)),0,VLOOKUP($A113,'part 2'!$S$7:$T$44,2,FALSE))</f>
        <v>0</v>
      </c>
      <c r="J113" s="18">
        <f>IF(ISNA(VLOOKUP($A113,'part 2'!$V$7:$W$21,2,FALSE)),0,VLOOKUP($A113,'part 2'!$V$7:$W$21,2,FALSE))</f>
        <v>0</v>
      </c>
      <c r="K113" s="9">
        <f>IF(ISNA(VLOOKUP($A113,'part 2'!$Y$7:$Z$153,2,FALSE)),0,VLOOKUP($A113,'part 2'!$Y$7:$Z$153,2,FALSE))</f>
        <v>128613.53</v>
      </c>
      <c r="L113" s="18">
        <f>IF(ISNA(VLOOKUP($A113,'part 2'!$AB$7:$AC$23,2,FALSE)),0,VLOOKUP($A113,'part 2'!$AB$7:$AC$23,2,FALSE))</f>
        <v>0</v>
      </c>
      <c r="M113" s="9">
        <f>IF(ISNA(VLOOKUP($A113,'part 2'!$AE$7:$AF$10,2,FALSE)),0,VLOOKUP($A113,'part 2'!$AE$7:$AF$10,2,FALSE))</f>
        <v>0</v>
      </c>
      <c r="N113" s="18">
        <v>0</v>
      </c>
      <c r="O113" s="9">
        <f>IF(ISNA(VLOOKUP($A113,'part 2'!$AK$7:$AL$152,2,FALSE)),0,VLOOKUP($A113,'part 2'!$AK$7:$AL$152,2,FALSE))</f>
        <v>1261010.13</v>
      </c>
      <c r="P113" s="18">
        <f>IF(ISNA(VLOOKUP($A113,'part 2'!$AN$7:$AO$27,2,FALSE)),0,VLOOKUP($A113,'part 2'!$AN$7:$AO$27,2,FALSE))</f>
        <v>0</v>
      </c>
      <c r="Q113" s="18">
        <f>IF(ISNA(VLOOKUP($A113,'part 2'!$AQ$7:$AR$66,2,FALSE)),0,VLOOKUP($A113,'part 2'!$AQ$7:$AR$66,2,FALSE))</f>
        <v>5198.89</v>
      </c>
      <c r="R113" s="9">
        <f>IF(ISNA(VLOOKUP($A113,'part 2'!$AT$7:$AU$12,2,FALSE)),0,VLOOKUP($A113,'part 2'!$AT$7:$AU$12,2,FALSE))</f>
        <v>0</v>
      </c>
      <c r="S113" s="9">
        <f>IF(ISNA(VLOOKUP($A113,'part 2'!$AW$7:$AX$34,2,FALSE)),0,VLOOKUP($A113,'part 2'!$AW$7:$AX$34,2,FALSE))</f>
        <v>16504.38</v>
      </c>
      <c r="T113" s="18">
        <v>0</v>
      </c>
    </row>
    <row r="114" spans="1:20" ht="12.75">
      <c r="A114" s="8">
        <v>5600</v>
      </c>
      <c r="B114" s="7" t="s">
        <v>75</v>
      </c>
      <c r="C114" s="9">
        <f>IF(ISNA(VLOOKUP($A114,'part 2'!A111:B256,2,FALSE)),0,VLOOKUP($A114,'part 2'!$A$9:$B$154,2,FALSE))</f>
        <v>312923.12</v>
      </c>
      <c r="D114" s="18">
        <f>IF(ISNA(VLOOKUP($A114,'part 2'!$D$7:$E$128,2,FALSE)),0,VLOOKUP($A114,'part 2'!$D$7:$E$128,2,FALSE))</f>
        <v>747.95</v>
      </c>
      <c r="E114" s="9">
        <f>IF(ISNA(VLOOKUP($A114,'part 2'!$G$7:$H$151,2,FALSE)),0,VLOOKUP($A114,'part 2'!$G$7:$H$151,2,FALSE))</f>
        <v>8212.21</v>
      </c>
      <c r="F114" s="18">
        <f>IF(ISNA(VLOOKUP($A114,'part 2'!$J$7:$K$33,2,FALSE)),0,VLOOKUP($A114,'part 2'!$J$7:$K$33,2,FALSE))</f>
        <v>0</v>
      </c>
      <c r="G114" s="9">
        <f>IF(ISNA(VLOOKUP($A114,'part 2'!$M$7:$N$153,2,FALSE)),0,VLOOKUP($A114,'part 2'!$M$7:$N$153,2,FALSE))</f>
        <v>477590.02</v>
      </c>
      <c r="H114" s="18">
        <f>IF(ISNA(VLOOKUP($A114,'part 2'!$P$7:$Q$138,2,FALSE)),0,VLOOKUP($A114,'part 2'!$P$7:$Q$138,2,FALSE))</f>
        <v>4350</v>
      </c>
      <c r="I114" s="9">
        <f>IF(ISNA(VLOOKUP($A114,'part 2'!$S$7:$T$44,2,FALSE)),0,VLOOKUP($A114,'part 2'!$S$7:$T$44,2,FALSE))</f>
        <v>0</v>
      </c>
      <c r="J114" s="18">
        <f>IF(ISNA(VLOOKUP($A114,'part 2'!$V$7:$W$21,2,FALSE)),0,VLOOKUP($A114,'part 2'!$V$7:$W$21,2,FALSE))</f>
        <v>0</v>
      </c>
      <c r="K114" s="9">
        <f>IF(ISNA(VLOOKUP($A114,'part 2'!$Y$7:$Z$153,2,FALSE)),0,VLOOKUP($A114,'part 2'!$Y$7:$Z$153,2,FALSE))</f>
        <v>208461.69</v>
      </c>
      <c r="L114" s="18">
        <f>IF(ISNA(VLOOKUP($A114,'part 2'!$AB$7:$AC$23,2,FALSE)),0,VLOOKUP($A114,'part 2'!$AB$7:$AC$23,2,FALSE))</f>
        <v>0</v>
      </c>
      <c r="M114" s="9">
        <f>IF(ISNA(VLOOKUP($A114,'part 2'!$AE$7:$AF$10,2,FALSE)),0,VLOOKUP($A114,'part 2'!$AE$7:$AF$10,2,FALSE))</f>
        <v>0</v>
      </c>
      <c r="N114" s="18">
        <v>0</v>
      </c>
      <c r="O114" s="9">
        <f>IF(ISNA(VLOOKUP($A114,'part 2'!$AK$7:$AL$152,2,FALSE)),0,VLOOKUP($A114,'part 2'!$AK$7:$AL$152,2,FALSE))</f>
        <v>941352.51</v>
      </c>
      <c r="P114" s="18">
        <f>IF(ISNA(VLOOKUP($A114,'part 2'!$AN$7:$AO$27,2,FALSE)),0,VLOOKUP($A114,'part 2'!$AN$7:$AO$27,2,FALSE))</f>
        <v>0</v>
      </c>
      <c r="Q114" s="18">
        <f>IF(ISNA(VLOOKUP($A114,'part 2'!$AQ$7:$AR$66,2,FALSE)),0,VLOOKUP($A114,'part 2'!$AQ$7:$AR$66,2,FALSE))</f>
        <v>0</v>
      </c>
      <c r="R114" s="9">
        <f>IF(ISNA(VLOOKUP($A114,'part 2'!$AT$7:$AU$12,2,FALSE)),0,VLOOKUP($A114,'part 2'!$AT$7:$AU$12,2,FALSE))</f>
        <v>0</v>
      </c>
      <c r="S114" s="9">
        <f>IF(ISNA(VLOOKUP($A114,'part 2'!$AW$7:$AX$34,2,FALSE)),0,VLOOKUP($A114,'part 2'!$AW$7:$AX$34,2,FALSE))</f>
        <v>0</v>
      </c>
      <c r="T114" s="18">
        <v>0</v>
      </c>
    </row>
    <row r="115" spans="1:20" ht="12.75">
      <c r="A115" s="8">
        <v>5620</v>
      </c>
      <c r="B115" s="7" t="s">
        <v>142</v>
      </c>
      <c r="C115" s="9">
        <f>IF(ISNA(VLOOKUP($A115,'part 2'!A112:B257,2,FALSE)),0,VLOOKUP($A115,'part 2'!$A$9:$B$154,2,FALSE))</f>
        <v>158760.64</v>
      </c>
      <c r="D115" s="18">
        <f>IF(ISNA(VLOOKUP($A115,'part 2'!$D$7:$E$128,2,FALSE)),0,VLOOKUP($A115,'part 2'!$D$7:$E$128,2,FALSE))</f>
        <v>10000</v>
      </c>
      <c r="E115" s="9">
        <f>IF(ISNA(VLOOKUP($A115,'part 2'!$G$7:$H$151,2,FALSE)),0,VLOOKUP($A115,'part 2'!$G$7:$H$151,2,FALSE))</f>
        <v>6401.16</v>
      </c>
      <c r="F115" s="18">
        <f>IF(ISNA(VLOOKUP($A115,'part 2'!$J$7:$K$33,2,FALSE)),0,VLOOKUP($A115,'part 2'!$J$7:$K$33,2,FALSE))</f>
        <v>895</v>
      </c>
      <c r="G115" s="9">
        <f>IF(ISNA(VLOOKUP($A115,'part 2'!$M$7:$N$153,2,FALSE)),0,VLOOKUP($A115,'part 2'!$M$7:$N$153,2,FALSE))</f>
        <v>262653.19</v>
      </c>
      <c r="H115" s="18">
        <f>IF(ISNA(VLOOKUP($A115,'part 2'!$P$7:$Q$138,2,FALSE)),0,VLOOKUP($A115,'part 2'!$P$7:$Q$138,2,FALSE))</f>
        <v>9252.11</v>
      </c>
      <c r="I115" s="9">
        <f>IF(ISNA(VLOOKUP($A115,'part 2'!$S$7:$T$44,2,FALSE)),0,VLOOKUP($A115,'part 2'!$S$7:$T$44,2,FALSE))</f>
        <v>0</v>
      </c>
      <c r="J115" s="18">
        <f>IF(ISNA(VLOOKUP($A115,'part 2'!$V$7:$W$21,2,FALSE)),0,VLOOKUP($A115,'part 2'!$V$7:$W$21,2,FALSE))</f>
        <v>0</v>
      </c>
      <c r="K115" s="9">
        <f>IF(ISNA(VLOOKUP($A115,'part 2'!$Y$7:$Z$153,2,FALSE)),0,VLOOKUP($A115,'part 2'!$Y$7:$Z$153,2,FALSE))</f>
        <v>49695.32</v>
      </c>
      <c r="L115" s="18">
        <f>IF(ISNA(VLOOKUP($A115,'part 2'!$AB$7:$AC$23,2,FALSE)),0,VLOOKUP($A115,'part 2'!$AB$7:$AC$23,2,FALSE))</f>
        <v>0</v>
      </c>
      <c r="M115" s="9">
        <f>IF(ISNA(VLOOKUP($A115,'part 2'!$AE$7:$AF$10,2,FALSE)),0,VLOOKUP($A115,'part 2'!$AE$7:$AF$10,2,FALSE))</f>
        <v>0</v>
      </c>
      <c r="N115" s="18">
        <v>0</v>
      </c>
      <c r="O115" s="9">
        <f>IF(ISNA(VLOOKUP($A115,'part 2'!$AK$7:$AL$152,2,FALSE)),0,VLOOKUP($A115,'part 2'!$AK$7:$AL$152,2,FALSE))</f>
        <v>389264.31</v>
      </c>
      <c r="P115" s="18">
        <f>IF(ISNA(VLOOKUP($A115,'part 2'!$AN$7:$AO$27,2,FALSE)),0,VLOOKUP($A115,'part 2'!$AN$7:$AO$27,2,FALSE))</f>
        <v>0</v>
      </c>
      <c r="Q115" s="18">
        <f>IF(ISNA(VLOOKUP($A115,'part 2'!$AQ$7:$AR$66,2,FALSE)),0,VLOOKUP($A115,'part 2'!$AQ$7:$AR$66,2,FALSE))</f>
        <v>0</v>
      </c>
      <c r="R115" s="9">
        <f>IF(ISNA(VLOOKUP($A115,'part 2'!$AT$7:$AU$12,2,FALSE)),0,VLOOKUP($A115,'part 2'!$AT$7:$AU$12,2,FALSE))</f>
        <v>0</v>
      </c>
      <c r="S115" s="9">
        <f>IF(ISNA(VLOOKUP($A115,'part 2'!$AW$7:$AX$34,2,FALSE)),0,VLOOKUP($A115,'part 2'!$AW$7:$AX$34,2,FALSE))</f>
        <v>0</v>
      </c>
      <c r="T115" s="18">
        <v>0</v>
      </c>
    </row>
    <row r="116" spans="1:20" ht="12.75">
      <c r="A116" s="8">
        <v>5711</v>
      </c>
      <c r="B116" s="7" t="s">
        <v>143</v>
      </c>
      <c r="C116" s="9">
        <f>IF(ISNA(VLOOKUP($A116,'part 2'!A113:B258,2,FALSE)),0,VLOOKUP($A116,'part 2'!$A$9:$B$154,2,FALSE))</f>
        <v>444918.56</v>
      </c>
      <c r="D116" s="18">
        <f>IF(ISNA(VLOOKUP($A116,'part 2'!$D$7:$E$128,2,FALSE)),0,VLOOKUP($A116,'part 2'!$D$7:$E$128,2,FALSE))</f>
        <v>2260.34</v>
      </c>
      <c r="E116" s="9">
        <f>IF(ISNA(VLOOKUP($A116,'part 2'!$G$7:$H$151,2,FALSE)),0,VLOOKUP($A116,'part 2'!$G$7:$H$151,2,FALSE))</f>
        <v>10902.04</v>
      </c>
      <c r="F116" s="18">
        <f>IF(ISNA(VLOOKUP($A116,'part 2'!$J$7:$K$33,2,FALSE)),0,VLOOKUP($A116,'part 2'!$J$7:$K$33,2,FALSE))</f>
        <v>0</v>
      </c>
      <c r="G116" s="9">
        <f>IF(ISNA(VLOOKUP($A116,'part 2'!$M$7:$N$153,2,FALSE)),0,VLOOKUP($A116,'part 2'!$M$7:$N$153,2,FALSE))</f>
        <v>322983.08</v>
      </c>
      <c r="H116" s="18">
        <f>IF(ISNA(VLOOKUP($A116,'part 2'!$P$7:$Q$138,2,FALSE)),0,VLOOKUP($A116,'part 2'!$P$7:$Q$138,2,FALSE))</f>
        <v>31441.51</v>
      </c>
      <c r="I116" s="9">
        <f>IF(ISNA(VLOOKUP($A116,'part 2'!$S$7:$T$44,2,FALSE)),0,VLOOKUP($A116,'part 2'!$S$7:$T$44,2,FALSE))</f>
        <v>0</v>
      </c>
      <c r="J116" s="18">
        <f>IF(ISNA(VLOOKUP($A116,'part 2'!$V$7:$W$21,2,FALSE)),0,VLOOKUP($A116,'part 2'!$V$7:$W$21,2,FALSE))</f>
        <v>0</v>
      </c>
      <c r="K116" s="9">
        <f>IF(ISNA(VLOOKUP($A116,'part 2'!$Y$7:$Z$153,2,FALSE)),0,VLOOKUP($A116,'part 2'!$Y$7:$Z$153,2,FALSE))</f>
        <v>19117.1</v>
      </c>
      <c r="L116" s="18">
        <f>IF(ISNA(VLOOKUP($A116,'part 2'!$AB$7:$AC$23,2,FALSE)),0,VLOOKUP($A116,'part 2'!$AB$7:$AC$23,2,FALSE))</f>
        <v>0</v>
      </c>
      <c r="M116" s="9">
        <f>IF(ISNA(VLOOKUP($A116,'part 2'!$AE$7:$AF$10,2,FALSE)),0,VLOOKUP($A116,'part 2'!$AE$7:$AF$10,2,FALSE))</f>
        <v>0</v>
      </c>
      <c r="N116" s="18">
        <v>0</v>
      </c>
      <c r="O116" s="9">
        <f>IF(ISNA(VLOOKUP($A116,'part 2'!$AK$7:$AL$152,2,FALSE)),0,VLOOKUP($A116,'part 2'!$AK$7:$AL$152,2,FALSE))</f>
        <v>1330425.66</v>
      </c>
      <c r="P116" s="18">
        <f>IF(ISNA(VLOOKUP($A116,'part 2'!$AN$7:$AO$27,2,FALSE)),0,VLOOKUP($A116,'part 2'!$AN$7:$AO$27,2,FALSE))</f>
        <v>0</v>
      </c>
      <c r="Q116" s="18">
        <f>IF(ISNA(VLOOKUP($A116,'part 2'!$AQ$7:$AR$66,2,FALSE)),0,VLOOKUP($A116,'part 2'!$AQ$7:$AR$66,2,FALSE))</f>
        <v>25644.39</v>
      </c>
      <c r="R116" s="9">
        <f>IF(ISNA(VLOOKUP($A116,'part 2'!$AT$7:$AU$12,2,FALSE)),0,VLOOKUP($A116,'part 2'!$AT$7:$AU$12,2,FALSE))</f>
        <v>0</v>
      </c>
      <c r="S116" s="9">
        <f>IF(ISNA(VLOOKUP($A116,'part 2'!$AW$7:$AX$34,2,FALSE)),0,VLOOKUP($A116,'part 2'!$AW$7:$AX$34,2,FALSE))</f>
        <v>28198.1</v>
      </c>
      <c r="T116" s="18">
        <v>0</v>
      </c>
    </row>
    <row r="117" spans="1:20" ht="12.75">
      <c r="A117" s="8">
        <v>5712</v>
      </c>
      <c r="B117" s="7" t="s">
        <v>144</v>
      </c>
      <c r="C117" s="9">
        <f>IF(ISNA(VLOOKUP($A117,'part 2'!A114:B259,2,FALSE)),0,VLOOKUP($A117,'part 2'!$A$9:$B$154,2,FALSE))</f>
        <v>437078.62</v>
      </c>
      <c r="D117" s="18">
        <f>IF(ISNA(VLOOKUP($A117,'part 2'!$D$7:$E$128,2,FALSE)),0,VLOOKUP($A117,'part 2'!$D$7:$E$128,2,FALSE))</f>
        <v>29782.5</v>
      </c>
      <c r="E117" s="9">
        <f>IF(ISNA(VLOOKUP($A117,'part 2'!$G$7:$H$151,2,FALSE)),0,VLOOKUP($A117,'part 2'!$G$7:$H$151,2,FALSE))</f>
        <v>11996.44</v>
      </c>
      <c r="F117" s="18">
        <f>IF(ISNA(VLOOKUP($A117,'part 2'!$J$7:$K$33,2,FALSE)),0,VLOOKUP($A117,'part 2'!$J$7:$K$33,2,FALSE))</f>
        <v>0</v>
      </c>
      <c r="G117" s="9">
        <f>IF(ISNA(VLOOKUP($A117,'part 2'!$M$7:$N$153,2,FALSE)),0,VLOOKUP($A117,'part 2'!$M$7:$N$153,2,FALSE))</f>
        <v>1085522.3</v>
      </c>
      <c r="H117" s="18">
        <f>IF(ISNA(VLOOKUP($A117,'part 2'!$P$7:$Q$138,2,FALSE)),0,VLOOKUP($A117,'part 2'!$P$7:$Q$138,2,FALSE))</f>
        <v>71339.72</v>
      </c>
      <c r="I117" s="9">
        <f>IF(ISNA(VLOOKUP($A117,'part 2'!$S$7:$T$44,2,FALSE)),0,VLOOKUP($A117,'part 2'!$S$7:$T$44,2,FALSE))</f>
        <v>0</v>
      </c>
      <c r="J117" s="18">
        <f>IF(ISNA(VLOOKUP($A117,'part 2'!$V$7:$W$21,2,FALSE)),0,VLOOKUP($A117,'part 2'!$V$7:$W$21,2,FALSE))</f>
        <v>0</v>
      </c>
      <c r="K117" s="9">
        <f>IF(ISNA(VLOOKUP($A117,'part 2'!$Y$7:$Z$153,2,FALSE)),0,VLOOKUP($A117,'part 2'!$Y$7:$Z$153,2,FALSE))</f>
        <v>237088.54</v>
      </c>
      <c r="L117" s="18">
        <f>IF(ISNA(VLOOKUP($A117,'part 2'!$AB$7:$AC$23,2,FALSE)),0,VLOOKUP($A117,'part 2'!$AB$7:$AC$23,2,FALSE))</f>
        <v>0</v>
      </c>
      <c r="M117" s="9">
        <f>IF(ISNA(VLOOKUP($A117,'part 2'!$AE$7:$AF$10,2,FALSE)),0,VLOOKUP($A117,'part 2'!$AE$7:$AF$10,2,FALSE))</f>
        <v>0</v>
      </c>
      <c r="N117" s="18">
        <v>0</v>
      </c>
      <c r="O117" s="9">
        <f>IF(ISNA(VLOOKUP($A117,'part 2'!$AK$7:$AL$152,2,FALSE)),0,VLOOKUP($A117,'part 2'!$AK$7:$AL$152,2,FALSE))</f>
        <v>1064275.13</v>
      </c>
      <c r="P117" s="18">
        <f>IF(ISNA(VLOOKUP($A117,'part 2'!$AN$7:$AO$27,2,FALSE)),0,VLOOKUP($A117,'part 2'!$AN$7:$AO$27,2,FALSE))</f>
        <v>0</v>
      </c>
      <c r="Q117" s="18">
        <f>IF(ISNA(VLOOKUP($A117,'part 2'!$AQ$7:$AR$66,2,FALSE)),0,VLOOKUP($A117,'part 2'!$AQ$7:$AR$66,2,FALSE))</f>
        <v>0</v>
      </c>
      <c r="R117" s="9">
        <f>IF(ISNA(VLOOKUP($A117,'part 2'!$AT$7:$AU$12,2,FALSE)),0,VLOOKUP($A117,'part 2'!$AT$7:$AU$12,2,FALSE))</f>
        <v>0</v>
      </c>
      <c r="S117" s="9">
        <f>IF(ISNA(VLOOKUP($A117,'part 2'!$AW$7:$AX$34,2,FALSE)),0,VLOOKUP($A117,'part 2'!$AW$7:$AX$34,2,FALSE))</f>
        <v>0</v>
      </c>
      <c r="T117" s="18">
        <v>0</v>
      </c>
    </row>
    <row r="118" spans="1:20" ht="12.75">
      <c r="A118" s="8">
        <v>5720</v>
      </c>
      <c r="B118" s="7" t="s">
        <v>145</v>
      </c>
      <c r="C118" s="9">
        <f>IF(ISNA(VLOOKUP($A118,'part 2'!A115:B260,2,FALSE)),0,VLOOKUP($A118,'part 2'!$A$9:$B$154,2,FALSE))</f>
        <v>796144.2</v>
      </c>
      <c r="D118" s="18">
        <f>IF(ISNA(VLOOKUP($A118,'part 2'!$D$7:$E$128,2,FALSE)),0,VLOOKUP($A118,'part 2'!$D$7:$E$128,2,FALSE))</f>
        <v>1524.32</v>
      </c>
      <c r="E118" s="9">
        <f>IF(ISNA(VLOOKUP($A118,'part 2'!$G$7:$H$151,2,FALSE)),0,VLOOKUP($A118,'part 2'!$G$7:$H$151,2,FALSE))</f>
        <v>24357.88</v>
      </c>
      <c r="F118" s="18">
        <f>IF(ISNA(VLOOKUP($A118,'part 2'!$J$7:$K$33,2,FALSE)),0,VLOOKUP($A118,'part 2'!$J$7:$K$33,2,FALSE))</f>
        <v>0</v>
      </c>
      <c r="G118" s="9">
        <f>IF(ISNA(VLOOKUP($A118,'part 2'!$M$7:$N$153,2,FALSE)),0,VLOOKUP($A118,'part 2'!$M$7:$N$153,2,FALSE))</f>
        <v>1442347.52</v>
      </c>
      <c r="H118" s="18">
        <f>IF(ISNA(VLOOKUP($A118,'part 2'!$P$7:$Q$138,2,FALSE)),0,VLOOKUP($A118,'part 2'!$P$7:$Q$138,2,FALSE))</f>
        <v>10572</v>
      </c>
      <c r="I118" s="9">
        <f>IF(ISNA(VLOOKUP($A118,'part 2'!$S$7:$T$44,2,FALSE)),0,VLOOKUP($A118,'part 2'!$S$7:$T$44,2,FALSE))</f>
        <v>0</v>
      </c>
      <c r="J118" s="18">
        <f>IF(ISNA(VLOOKUP($A118,'part 2'!$V$7:$W$21,2,FALSE)),0,VLOOKUP($A118,'part 2'!$V$7:$W$21,2,FALSE))</f>
        <v>0</v>
      </c>
      <c r="K118" s="9">
        <f>IF(ISNA(VLOOKUP($A118,'part 2'!$Y$7:$Z$153,2,FALSE)),0,VLOOKUP($A118,'part 2'!$Y$7:$Z$153,2,FALSE))</f>
        <v>240499.81</v>
      </c>
      <c r="L118" s="18">
        <f>IF(ISNA(VLOOKUP($A118,'part 2'!$AB$7:$AC$23,2,FALSE)),0,VLOOKUP($A118,'part 2'!$AB$7:$AC$23,2,FALSE))</f>
        <v>0</v>
      </c>
      <c r="M118" s="9">
        <f>IF(ISNA(VLOOKUP($A118,'part 2'!$AE$7:$AF$10,2,FALSE)),0,VLOOKUP($A118,'part 2'!$AE$7:$AF$10,2,FALSE))</f>
        <v>0</v>
      </c>
      <c r="N118" s="18">
        <v>0</v>
      </c>
      <c r="O118" s="9">
        <f>IF(ISNA(VLOOKUP($A118,'part 2'!$AK$7:$AL$152,2,FALSE)),0,VLOOKUP($A118,'part 2'!$AK$7:$AL$152,2,FALSE))</f>
        <v>1395523.04</v>
      </c>
      <c r="P118" s="18">
        <f>IF(ISNA(VLOOKUP($A118,'part 2'!$AN$7:$AO$27,2,FALSE)),0,VLOOKUP($A118,'part 2'!$AN$7:$AO$27,2,FALSE))</f>
        <v>0</v>
      </c>
      <c r="Q118" s="18">
        <f>IF(ISNA(VLOOKUP($A118,'part 2'!$AQ$7:$AR$66,2,FALSE)),0,VLOOKUP($A118,'part 2'!$AQ$7:$AR$66,2,FALSE))</f>
        <v>271</v>
      </c>
      <c r="R118" s="9">
        <f>IF(ISNA(VLOOKUP($A118,'part 2'!$AT$7:$AU$12,2,FALSE)),0,VLOOKUP($A118,'part 2'!$AT$7:$AU$12,2,FALSE))</f>
        <v>0</v>
      </c>
      <c r="S118" s="9">
        <f>IF(ISNA(VLOOKUP($A118,'part 2'!$AW$7:$AX$34,2,FALSE)),0,VLOOKUP($A118,'part 2'!$AW$7:$AX$34,2,FALSE))</f>
        <v>0</v>
      </c>
      <c r="T118" s="18">
        <v>0</v>
      </c>
    </row>
    <row r="119" spans="1:20" ht="12.75">
      <c r="A119" s="8">
        <v>5800</v>
      </c>
      <c r="B119" s="7" t="s">
        <v>76</v>
      </c>
      <c r="C119" s="9">
        <f>IF(ISNA(VLOOKUP($A119,'part 2'!A116:B261,2,FALSE)),0,VLOOKUP($A119,'part 2'!$A$9:$B$154,2,FALSE))</f>
        <v>653841.04</v>
      </c>
      <c r="D119" s="18">
        <f>IF(ISNA(VLOOKUP($A119,'part 2'!$D$7:$E$128,2,FALSE)),0,VLOOKUP($A119,'part 2'!$D$7:$E$128,2,FALSE))</f>
        <v>3057</v>
      </c>
      <c r="E119" s="9">
        <f>IF(ISNA(VLOOKUP($A119,'part 2'!$G$7:$H$151,2,FALSE)),0,VLOOKUP($A119,'part 2'!$G$7:$H$151,2,FALSE))</f>
        <v>20578.73</v>
      </c>
      <c r="F119" s="18">
        <f>IF(ISNA(VLOOKUP($A119,'part 2'!$J$7:$K$33,2,FALSE)),0,VLOOKUP($A119,'part 2'!$J$7:$K$33,2,FALSE))</f>
        <v>0</v>
      </c>
      <c r="G119" s="9">
        <f>IF(ISNA(VLOOKUP($A119,'part 2'!$M$7:$N$153,2,FALSE)),0,VLOOKUP($A119,'part 2'!$M$7:$N$153,2,FALSE))</f>
        <v>557558.99</v>
      </c>
      <c r="H119" s="18">
        <f>IF(ISNA(VLOOKUP($A119,'part 2'!$P$7:$Q$138,2,FALSE)),0,VLOOKUP($A119,'part 2'!$P$7:$Q$138,2,FALSE))</f>
        <v>44485</v>
      </c>
      <c r="I119" s="9">
        <f>IF(ISNA(VLOOKUP($A119,'part 2'!$S$7:$T$44,2,FALSE)),0,VLOOKUP($A119,'part 2'!$S$7:$T$44,2,FALSE))</f>
        <v>37176.2</v>
      </c>
      <c r="J119" s="18">
        <f>IF(ISNA(VLOOKUP($A119,'part 2'!$V$7:$W$21,2,FALSE)),0,VLOOKUP($A119,'part 2'!$V$7:$W$21,2,FALSE))</f>
        <v>0</v>
      </c>
      <c r="K119" s="9">
        <f>IF(ISNA(VLOOKUP($A119,'part 2'!$Y$7:$Z$153,2,FALSE)),0,VLOOKUP($A119,'part 2'!$Y$7:$Z$153,2,FALSE))</f>
        <v>123588.56</v>
      </c>
      <c r="L119" s="18">
        <f>IF(ISNA(VLOOKUP($A119,'part 2'!$AB$7:$AC$23,2,FALSE)),0,VLOOKUP($A119,'part 2'!$AB$7:$AC$23,2,FALSE))</f>
        <v>0</v>
      </c>
      <c r="M119" s="9">
        <f>IF(ISNA(VLOOKUP($A119,'part 2'!$AE$7:$AF$10,2,FALSE)),0,VLOOKUP($A119,'part 2'!$AE$7:$AF$10,2,FALSE))</f>
        <v>0</v>
      </c>
      <c r="N119" s="18">
        <v>0</v>
      </c>
      <c r="O119" s="9">
        <f>IF(ISNA(VLOOKUP($A119,'part 2'!$AK$7:$AL$152,2,FALSE)),0,VLOOKUP($A119,'part 2'!$AK$7:$AL$152,2,FALSE))</f>
        <v>2552084.49</v>
      </c>
      <c r="P119" s="18">
        <f>IF(ISNA(VLOOKUP($A119,'part 2'!$AN$7:$AO$27,2,FALSE)),0,VLOOKUP($A119,'part 2'!$AN$7:$AO$27,2,FALSE))</f>
        <v>0</v>
      </c>
      <c r="Q119" s="18">
        <f>IF(ISNA(VLOOKUP($A119,'part 2'!$AQ$7:$AR$66,2,FALSE)),0,VLOOKUP($A119,'part 2'!$AQ$7:$AR$66,2,FALSE))</f>
        <v>807.96</v>
      </c>
      <c r="R119" s="9">
        <f>IF(ISNA(VLOOKUP($A119,'part 2'!$AT$7:$AU$12,2,FALSE)),0,VLOOKUP($A119,'part 2'!$AT$7:$AU$12,2,FALSE))</f>
        <v>0</v>
      </c>
      <c r="S119" s="9">
        <f>IF(ISNA(VLOOKUP($A119,'part 2'!$AW$7:$AX$34,2,FALSE)),0,VLOOKUP($A119,'part 2'!$AW$7:$AX$34,2,FALSE))</f>
        <v>0</v>
      </c>
      <c r="T119" s="18">
        <v>0</v>
      </c>
    </row>
    <row r="120" spans="1:20" ht="12.75">
      <c r="A120" s="8">
        <v>5820</v>
      </c>
      <c r="B120" s="7" t="s">
        <v>146</v>
      </c>
      <c r="C120" s="9">
        <f>IF(ISNA(VLOOKUP($A120,'part 2'!A117:B262,2,FALSE)),0,VLOOKUP($A120,'part 2'!$A$9:$B$154,2,FALSE))</f>
        <v>610008.15</v>
      </c>
      <c r="D120" s="18">
        <f>IF(ISNA(VLOOKUP($A120,'part 2'!$D$7:$E$128,2,FALSE)),0,VLOOKUP($A120,'part 2'!$D$7:$E$128,2,FALSE))</f>
        <v>0</v>
      </c>
      <c r="E120" s="9">
        <f>IF(ISNA(VLOOKUP($A120,'part 2'!$G$7:$H$151,2,FALSE)),0,VLOOKUP($A120,'part 2'!$G$7:$H$151,2,FALSE))</f>
        <v>14646.08</v>
      </c>
      <c r="F120" s="18">
        <f>IF(ISNA(VLOOKUP($A120,'part 2'!$J$7:$K$33,2,FALSE)),0,VLOOKUP($A120,'part 2'!$J$7:$K$33,2,FALSE))</f>
        <v>0</v>
      </c>
      <c r="G120" s="9">
        <f>IF(ISNA(VLOOKUP($A120,'part 2'!$M$7:$N$153,2,FALSE)),0,VLOOKUP($A120,'part 2'!$M$7:$N$153,2,FALSE))</f>
        <v>428371.39</v>
      </c>
      <c r="H120" s="18">
        <f>IF(ISNA(VLOOKUP($A120,'part 2'!$P$7:$Q$138,2,FALSE)),0,VLOOKUP($A120,'part 2'!$P$7:$Q$138,2,FALSE))</f>
        <v>61765</v>
      </c>
      <c r="I120" s="9">
        <f>IF(ISNA(VLOOKUP($A120,'part 2'!$S$7:$T$44,2,FALSE)),0,VLOOKUP($A120,'part 2'!$S$7:$T$44,2,FALSE))</f>
        <v>25283.43</v>
      </c>
      <c r="J120" s="18">
        <f>IF(ISNA(VLOOKUP($A120,'part 2'!$V$7:$W$21,2,FALSE)),0,VLOOKUP($A120,'part 2'!$V$7:$W$21,2,FALSE))</f>
        <v>0</v>
      </c>
      <c r="K120" s="9">
        <f>IF(ISNA(VLOOKUP($A120,'part 2'!$Y$7:$Z$153,2,FALSE)),0,VLOOKUP($A120,'part 2'!$Y$7:$Z$153,2,FALSE))</f>
        <v>109479.13</v>
      </c>
      <c r="L120" s="18">
        <f>IF(ISNA(VLOOKUP($A120,'part 2'!$AB$7:$AC$23,2,FALSE)),0,VLOOKUP($A120,'part 2'!$AB$7:$AC$23,2,FALSE))</f>
        <v>0</v>
      </c>
      <c r="M120" s="9">
        <f>IF(ISNA(VLOOKUP($A120,'part 2'!$AE$7:$AF$10,2,FALSE)),0,VLOOKUP($A120,'part 2'!$AE$7:$AF$10,2,FALSE))</f>
        <v>0</v>
      </c>
      <c r="N120" s="18">
        <v>0</v>
      </c>
      <c r="O120" s="9">
        <f>IF(ISNA(VLOOKUP($A120,'part 2'!$AK$7:$AL$152,2,FALSE)),0,VLOOKUP($A120,'part 2'!$AK$7:$AL$152,2,FALSE))</f>
        <v>1152490.43</v>
      </c>
      <c r="P120" s="18">
        <f>IF(ISNA(VLOOKUP($A120,'part 2'!$AN$7:$AO$27,2,FALSE)),0,VLOOKUP($A120,'part 2'!$AN$7:$AO$27,2,FALSE))</f>
        <v>0</v>
      </c>
      <c r="Q120" s="18">
        <f>IF(ISNA(VLOOKUP($A120,'part 2'!$AQ$7:$AR$66,2,FALSE)),0,VLOOKUP($A120,'part 2'!$AQ$7:$AR$66,2,FALSE))</f>
        <v>0</v>
      </c>
      <c r="R120" s="9">
        <f>IF(ISNA(VLOOKUP($A120,'part 2'!$AT$7:$AU$12,2,FALSE)),0,VLOOKUP($A120,'part 2'!$AT$7:$AU$12,2,FALSE))</f>
        <v>0</v>
      </c>
      <c r="S120" s="9">
        <f>IF(ISNA(VLOOKUP($A120,'part 2'!$AW$7:$AX$34,2,FALSE)),0,VLOOKUP($A120,'part 2'!$AW$7:$AX$34,2,FALSE))</f>
        <v>0</v>
      </c>
      <c r="T120" s="18">
        <v>0</v>
      </c>
    </row>
    <row r="121" spans="1:20" ht="12.75">
      <c r="A121" s="8">
        <v>5900</v>
      </c>
      <c r="B121" s="7" t="s">
        <v>77</v>
      </c>
      <c r="C121" s="9">
        <f>IF(ISNA(VLOOKUP($A121,'part 2'!A118:B263,2,FALSE)),0,VLOOKUP($A121,'part 2'!$A$9:$B$154,2,FALSE))</f>
        <v>699568.68</v>
      </c>
      <c r="D121" s="18">
        <f>IF(ISNA(VLOOKUP($A121,'part 2'!$D$7:$E$128,2,FALSE)),0,VLOOKUP($A121,'part 2'!$D$7:$E$128,2,FALSE))</f>
        <v>2087.96</v>
      </c>
      <c r="E121" s="9">
        <f>IF(ISNA(VLOOKUP($A121,'part 2'!$G$7:$H$151,2,FALSE)),0,VLOOKUP($A121,'part 2'!$G$7:$H$151,2,FALSE))</f>
        <v>21589.87</v>
      </c>
      <c r="F121" s="18">
        <f>IF(ISNA(VLOOKUP($A121,'part 2'!$J$7:$K$33,2,FALSE)),0,VLOOKUP($A121,'part 2'!$J$7:$K$33,2,FALSE))</f>
        <v>0</v>
      </c>
      <c r="G121" s="9">
        <f>IF(ISNA(VLOOKUP($A121,'part 2'!$M$7:$N$153,2,FALSE)),0,VLOOKUP($A121,'part 2'!$M$7:$N$153,2,FALSE))</f>
        <v>558754.96</v>
      </c>
      <c r="H121" s="18">
        <f>IF(ISNA(VLOOKUP($A121,'part 2'!$P$7:$Q$138,2,FALSE)),0,VLOOKUP($A121,'part 2'!$P$7:$Q$138,2,FALSE))</f>
        <v>69745.79</v>
      </c>
      <c r="I121" s="9">
        <f>IF(ISNA(VLOOKUP($A121,'part 2'!$S$7:$T$44,2,FALSE)),0,VLOOKUP($A121,'part 2'!$S$7:$T$44,2,FALSE))</f>
        <v>0</v>
      </c>
      <c r="J121" s="18">
        <f>IF(ISNA(VLOOKUP($A121,'part 2'!$V$7:$W$21,2,FALSE)),0,VLOOKUP($A121,'part 2'!$V$7:$W$21,2,FALSE))</f>
        <v>0</v>
      </c>
      <c r="K121" s="9">
        <f>IF(ISNA(VLOOKUP($A121,'part 2'!$Y$7:$Z$153,2,FALSE)),0,VLOOKUP($A121,'part 2'!$Y$7:$Z$153,2,FALSE))</f>
        <v>195433.54</v>
      </c>
      <c r="L121" s="18">
        <f>IF(ISNA(VLOOKUP($A121,'part 2'!$AB$7:$AC$23,2,FALSE)),0,VLOOKUP($A121,'part 2'!$AB$7:$AC$23,2,FALSE))</f>
        <v>470</v>
      </c>
      <c r="M121" s="9">
        <f>IF(ISNA(VLOOKUP($A121,'part 2'!$AE$7:$AF$10,2,FALSE)),0,VLOOKUP($A121,'part 2'!$AE$7:$AF$10,2,FALSE))</f>
        <v>0</v>
      </c>
      <c r="N121" s="18">
        <v>0</v>
      </c>
      <c r="O121" s="9">
        <f>IF(ISNA(VLOOKUP($A121,'part 2'!$AK$7:$AL$152,2,FALSE)),0,VLOOKUP($A121,'part 2'!$AK$7:$AL$152,2,FALSE))</f>
        <v>1881862.81</v>
      </c>
      <c r="P121" s="18">
        <f>IF(ISNA(VLOOKUP($A121,'part 2'!$AN$7:$AO$27,2,FALSE)),0,VLOOKUP($A121,'part 2'!$AN$7:$AO$27,2,FALSE))</f>
        <v>0</v>
      </c>
      <c r="Q121" s="18">
        <f>IF(ISNA(VLOOKUP($A121,'part 2'!$AQ$7:$AR$66,2,FALSE)),0,VLOOKUP($A121,'part 2'!$AQ$7:$AR$66,2,FALSE))</f>
        <v>0</v>
      </c>
      <c r="R121" s="9">
        <f>IF(ISNA(VLOOKUP($A121,'part 2'!$AT$7:$AU$12,2,FALSE)),0,VLOOKUP($A121,'part 2'!$AT$7:$AU$12,2,FALSE))</f>
        <v>0</v>
      </c>
      <c r="S121" s="9">
        <f>IF(ISNA(VLOOKUP($A121,'part 2'!$AW$7:$AX$34,2,FALSE)),0,VLOOKUP($A121,'part 2'!$AW$7:$AX$34,2,FALSE))</f>
        <v>0</v>
      </c>
      <c r="T121" s="18">
        <v>0</v>
      </c>
    </row>
    <row r="122" spans="1:20" ht="12.75">
      <c r="A122" s="8">
        <v>5920</v>
      </c>
      <c r="B122" s="7" t="s">
        <v>78</v>
      </c>
      <c r="C122" s="9">
        <f>IF(ISNA(VLOOKUP($A122,'part 2'!A119:B264,2,FALSE)),0,VLOOKUP($A122,'part 2'!$A$9:$B$154,2,FALSE))</f>
        <v>246417.5</v>
      </c>
      <c r="D122" s="18">
        <f>IF(ISNA(VLOOKUP($A122,'part 2'!$D$7:$E$128,2,FALSE)),0,VLOOKUP($A122,'part 2'!$D$7:$E$128,2,FALSE))</f>
        <v>0</v>
      </c>
      <c r="E122" s="9">
        <f>IF(ISNA(VLOOKUP($A122,'part 2'!$G$7:$H$151,2,FALSE)),0,VLOOKUP($A122,'part 2'!$G$7:$H$151,2,FALSE))</f>
        <v>9936.81</v>
      </c>
      <c r="F122" s="18">
        <f>IF(ISNA(VLOOKUP($A122,'part 2'!$J$7:$K$33,2,FALSE)),0,VLOOKUP($A122,'part 2'!$J$7:$K$33,2,FALSE))</f>
        <v>0</v>
      </c>
      <c r="G122" s="9">
        <f>IF(ISNA(VLOOKUP($A122,'part 2'!$M$7:$N$153,2,FALSE)),0,VLOOKUP($A122,'part 2'!$M$7:$N$153,2,FALSE))</f>
        <v>420327.26</v>
      </c>
      <c r="H122" s="18">
        <f>IF(ISNA(VLOOKUP($A122,'part 2'!$P$7:$Q$138,2,FALSE)),0,VLOOKUP($A122,'part 2'!$P$7:$Q$138,2,FALSE))</f>
        <v>44408.28</v>
      </c>
      <c r="I122" s="9">
        <f>IF(ISNA(VLOOKUP($A122,'part 2'!$S$7:$T$44,2,FALSE)),0,VLOOKUP($A122,'part 2'!$S$7:$T$44,2,FALSE))</f>
        <v>0</v>
      </c>
      <c r="J122" s="18">
        <f>IF(ISNA(VLOOKUP($A122,'part 2'!$V$7:$W$21,2,FALSE)),0,VLOOKUP($A122,'part 2'!$V$7:$W$21,2,FALSE))</f>
        <v>0</v>
      </c>
      <c r="K122" s="9">
        <f>IF(ISNA(VLOOKUP($A122,'part 2'!$Y$7:$Z$153,2,FALSE)),0,VLOOKUP($A122,'part 2'!$Y$7:$Z$153,2,FALSE))</f>
        <v>75938.78</v>
      </c>
      <c r="L122" s="18">
        <f>IF(ISNA(VLOOKUP($A122,'part 2'!$AB$7:$AC$23,2,FALSE)),0,VLOOKUP($A122,'part 2'!$AB$7:$AC$23,2,FALSE))</f>
        <v>0</v>
      </c>
      <c r="M122" s="9">
        <f>IF(ISNA(VLOOKUP($A122,'part 2'!$AE$7:$AF$10,2,FALSE)),0,VLOOKUP($A122,'part 2'!$AE$7:$AF$10,2,FALSE))</f>
        <v>0</v>
      </c>
      <c r="N122" s="18">
        <v>0</v>
      </c>
      <c r="O122" s="9">
        <f>IF(ISNA(VLOOKUP($A122,'part 2'!$AK$7:$AL$152,2,FALSE)),0,VLOOKUP($A122,'part 2'!$AK$7:$AL$152,2,FALSE))</f>
        <v>521444.37</v>
      </c>
      <c r="P122" s="18">
        <f>IF(ISNA(VLOOKUP($A122,'part 2'!$AN$7:$AO$27,2,FALSE)),0,VLOOKUP($A122,'part 2'!$AN$7:$AO$27,2,FALSE))</f>
        <v>0</v>
      </c>
      <c r="Q122" s="18">
        <f>IF(ISNA(VLOOKUP($A122,'part 2'!$AQ$7:$AR$66,2,FALSE)),0,VLOOKUP($A122,'part 2'!$AQ$7:$AR$66,2,FALSE))</f>
        <v>0</v>
      </c>
      <c r="R122" s="9">
        <f>IF(ISNA(VLOOKUP($A122,'part 2'!$AT$7:$AU$12,2,FALSE)),0,VLOOKUP($A122,'part 2'!$AT$7:$AU$12,2,FALSE))</f>
        <v>0</v>
      </c>
      <c r="S122" s="9">
        <f>IF(ISNA(VLOOKUP($A122,'part 2'!$AW$7:$AX$34,2,FALSE)),0,VLOOKUP($A122,'part 2'!$AW$7:$AX$34,2,FALSE))</f>
        <v>0</v>
      </c>
      <c r="T122" s="18">
        <v>0</v>
      </c>
    </row>
    <row r="123" spans="1:20" ht="12.75">
      <c r="A123" s="8">
        <v>5921</v>
      </c>
      <c r="B123" s="7" t="s">
        <v>147</v>
      </c>
      <c r="C123" s="9">
        <f>IF(ISNA(VLOOKUP($A123,'part 2'!A120:B265,2,FALSE)),0,VLOOKUP($A123,'part 2'!$A$9:$B$154,2,FALSE))</f>
        <v>241050.71</v>
      </c>
      <c r="D123" s="18">
        <f>IF(ISNA(VLOOKUP($A123,'part 2'!$D$7:$E$128,2,FALSE)),0,VLOOKUP($A123,'part 2'!$D$7:$E$128,2,FALSE))</f>
        <v>1679.39</v>
      </c>
      <c r="E123" s="9">
        <f>IF(ISNA(VLOOKUP($A123,'part 2'!$G$7:$H$151,2,FALSE)),0,VLOOKUP($A123,'part 2'!$G$7:$H$151,2,FALSE))</f>
        <v>16550.71</v>
      </c>
      <c r="F123" s="18">
        <f>IF(ISNA(VLOOKUP($A123,'part 2'!$J$7:$K$33,2,FALSE)),0,VLOOKUP($A123,'part 2'!$J$7:$K$33,2,FALSE))</f>
        <v>0</v>
      </c>
      <c r="G123" s="9">
        <f>IF(ISNA(VLOOKUP($A123,'part 2'!$M$7:$N$153,2,FALSE)),0,VLOOKUP($A123,'part 2'!$M$7:$N$153,2,FALSE))</f>
        <v>264151.97</v>
      </c>
      <c r="H123" s="18">
        <f>IF(ISNA(VLOOKUP($A123,'part 2'!$P$7:$Q$138,2,FALSE)),0,VLOOKUP($A123,'part 2'!$P$7:$Q$138,2,FALSE))</f>
        <v>1209.96</v>
      </c>
      <c r="I123" s="9">
        <f>IF(ISNA(VLOOKUP($A123,'part 2'!$S$7:$T$44,2,FALSE)),0,VLOOKUP($A123,'part 2'!$S$7:$T$44,2,FALSE))</f>
        <v>0</v>
      </c>
      <c r="J123" s="18">
        <f>IF(ISNA(VLOOKUP($A123,'part 2'!$V$7:$W$21,2,FALSE)),0,VLOOKUP($A123,'part 2'!$V$7:$W$21,2,FALSE))</f>
        <v>0</v>
      </c>
      <c r="K123" s="9">
        <f>IF(ISNA(VLOOKUP($A123,'part 2'!$Y$7:$Z$153,2,FALSE)),0,VLOOKUP($A123,'part 2'!$Y$7:$Z$153,2,FALSE))</f>
        <v>46108.26</v>
      </c>
      <c r="L123" s="18">
        <f>IF(ISNA(VLOOKUP($A123,'part 2'!$AB$7:$AC$23,2,FALSE)),0,VLOOKUP($A123,'part 2'!$AB$7:$AC$23,2,FALSE))</f>
        <v>0</v>
      </c>
      <c r="M123" s="9">
        <f>IF(ISNA(VLOOKUP($A123,'part 2'!$AE$7:$AF$10,2,FALSE)),0,VLOOKUP($A123,'part 2'!$AE$7:$AF$10,2,FALSE))</f>
        <v>0</v>
      </c>
      <c r="N123" s="18">
        <v>0</v>
      </c>
      <c r="O123" s="9">
        <f>IF(ISNA(VLOOKUP($A123,'part 2'!$AK$7:$AL$152,2,FALSE)),0,VLOOKUP($A123,'part 2'!$AK$7:$AL$152,2,FALSE))</f>
        <v>796716.78</v>
      </c>
      <c r="P123" s="18">
        <f>IF(ISNA(VLOOKUP($A123,'part 2'!$AN$7:$AO$27,2,FALSE)),0,VLOOKUP($A123,'part 2'!$AN$7:$AO$27,2,FALSE))</f>
        <v>0</v>
      </c>
      <c r="Q123" s="18">
        <f>IF(ISNA(VLOOKUP($A123,'part 2'!$AQ$7:$AR$66,2,FALSE)),0,VLOOKUP($A123,'part 2'!$AQ$7:$AR$66,2,FALSE))</f>
        <v>0</v>
      </c>
      <c r="R123" s="9">
        <f>IF(ISNA(VLOOKUP($A123,'part 2'!$AT$7:$AU$12,2,FALSE)),0,VLOOKUP($A123,'part 2'!$AT$7:$AU$12,2,FALSE))</f>
        <v>0</v>
      </c>
      <c r="S123" s="9">
        <f>IF(ISNA(VLOOKUP($A123,'part 2'!$AW$7:$AX$34,2,FALSE)),0,VLOOKUP($A123,'part 2'!$AW$7:$AX$34,2,FALSE))</f>
        <v>0</v>
      </c>
      <c r="T123" s="18">
        <v>0</v>
      </c>
    </row>
    <row r="124" spans="1:20" ht="12.75">
      <c r="A124" s="8">
        <v>6000</v>
      </c>
      <c r="B124" s="7" t="s">
        <v>79</v>
      </c>
      <c r="C124" s="9">
        <f>IF(ISNA(VLOOKUP($A124,'part 2'!A121:B266,2,FALSE)),0,VLOOKUP($A124,'part 2'!$A$9:$B$154,2,FALSE))</f>
        <v>353503.93</v>
      </c>
      <c r="D124" s="18">
        <f>IF(ISNA(VLOOKUP($A124,'part 2'!$D$7:$E$128,2,FALSE)),0,VLOOKUP($A124,'part 2'!$D$7:$E$128,2,FALSE))</f>
        <v>1937.95</v>
      </c>
      <c r="E124" s="9">
        <f>IF(ISNA(VLOOKUP($A124,'part 2'!$G$7:$H$151,2,FALSE)),0,VLOOKUP($A124,'part 2'!$G$7:$H$151,2,FALSE))</f>
        <v>17094.35</v>
      </c>
      <c r="F124" s="18">
        <f>IF(ISNA(VLOOKUP($A124,'part 2'!$J$7:$K$33,2,FALSE)),0,VLOOKUP($A124,'part 2'!$J$7:$K$33,2,FALSE))</f>
        <v>1568</v>
      </c>
      <c r="G124" s="9">
        <f>IF(ISNA(VLOOKUP($A124,'part 2'!$M$7:$N$153,2,FALSE)),0,VLOOKUP($A124,'part 2'!$M$7:$N$153,2,FALSE))</f>
        <v>1135794.02</v>
      </c>
      <c r="H124" s="18">
        <f>IF(ISNA(VLOOKUP($A124,'part 2'!$P$7:$Q$138,2,FALSE)),0,VLOOKUP($A124,'part 2'!$P$7:$Q$138,2,FALSE))</f>
        <v>212527.73</v>
      </c>
      <c r="I124" s="9">
        <f>IF(ISNA(VLOOKUP($A124,'part 2'!$S$7:$T$44,2,FALSE)),0,VLOOKUP($A124,'part 2'!$S$7:$T$44,2,FALSE))</f>
        <v>0</v>
      </c>
      <c r="J124" s="18">
        <f>IF(ISNA(VLOOKUP($A124,'part 2'!$V$7:$W$21,2,FALSE)),0,VLOOKUP($A124,'part 2'!$V$7:$W$21,2,FALSE))</f>
        <v>0</v>
      </c>
      <c r="K124" s="9">
        <f>IF(ISNA(VLOOKUP($A124,'part 2'!$Y$7:$Z$153,2,FALSE)),0,VLOOKUP($A124,'part 2'!$Y$7:$Z$153,2,FALSE))</f>
        <v>270662.01</v>
      </c>
      <c r="L124" s="18">
        <f>IF(ISNA(VLOOKUP($A124,'part 2'!$AB$7:$AC$23,2,FALSE)),0,VLOOKUP($A124,'part 2'!$AB$7:$AC$23,2,FALSE))</f>
        <v>0</v>
      </c>
      <c r="M124" s="9">
        <f>IF(ISNA(VLOOKUP($A124,'part 2'!$AE$7:$AF$10,2,FALSE)),0,VLOOKUP($A124,'part 2'!$AE$7:$AF$10,2,FALSE))</f>
        <v>813.2</v>
      </c>
      <c r="N124" s="18">
        <v>0</v>
      </c>
      <c r="O124" s="9">
        <f>IF(ISNA(VLOOKUP($A124,'part 2'!$AK$7:$AL$152,2,FALSE)),0,VLOOKUP($A124,'part 2'!$AK$7:$AL$152,2,FALSE))</f>
        <v>757690.46</v>
      </c>
      <c r="P124" s="18">
        <f>IF(ISNA(VLOOKUP($A124,'part 2'!$AN$7:$AO$27,2,FALSE)),0,VLOOKUP($A124,'part 2'!$AN$7:$AO$27,2,FALSE))</f>
        <v>0</v>
      </c>
      <c r="Q124" s="18">
        <f>IF(ISNA(VLOOKUP($A124,'part 2'!$AQ$7:$AR$66,2,FALSE)),0,VLOOKUP($A124,'part 2'!$AQ$7:$AR$66,2,FALSE))</f>
        <v>0</v>
      </c>
      <c r="R124" s="9">
        <f>IF(ISNA(VLOOKUP($A124,'part 2'!$AT$7:$AU$12,2,FALSE)),0,VLOOKUP($A124,'part 2'!$AT$7:$AU$12,2,FALSE))</f>
        <v>0</v>
      </c>
      <c r="S124" s="9">
        <f>IF(ISNA(VLOOKUP($A124,'part 2'!$AW$7:$AX$34,2,FALSE)),0,VLOOKUP($A124,'part 2'!$AW$7:$AX$34,2,FALSE))</f>
        <v>0</v>
      </c>
      <c r="T124" s="18">
        <v>0</v>
      </c>
    </row>
    <row r="125" spans="1:20" ht="12.75">
      <c r="A125" s="8">
        <v>6100</v>
      </c>
      <c r="B125" s="7" t="s">
        <v>80</v>
      </c>
      <c r="C125" s="9">
        <f>IF(ISNA(VLOOKUP($A125,'part 2'!A122:B267,2,FALSE)),0,VLOOKUP($A125,'part 2'!$A$9:$B$154,2,FALSE))</f>
        <v>3656583.62</v>
      </c>
      <c r="D125" s="18">
        <f>IF(ISNA(VLOOKUP($A125,'part 2'!$D$7:$E$128,2,FALSE)),0,VLOOKUP($A125,'part 2'!$D$7:$E$128,2,FALSE))</f>
        <v>472385.35</v>
      </c>
      <c r="E125" s="9">
        <f>IF(ISNA(VLOOKUP($A125,'part 2'!$G$7:$H$151,2,FALSE)),0,VLOOKUP($A125,'part 2'!$G$7:$H$151,2,FALSE))</f>
        <v>103675</v>
      </c>
      <c r="F125" s="18">
        <f>IF(ISNA(VLOOKUP($A125,'part 2'!$J$7:$K$33,2,FALSE)),0,VLOOKUP($A125,'part 2'!$J$7:$K$33,2,FALSE))</f>
        <v>15591</v>
      </c>
      <c r="G125" s="9">
        <f>IF(ISNA(VLOOKUP($A125,'part 2'!$M$7:$N$153,2,FALSE)),0,VLOOKUP($A125,'part 2'!$M$7:$N$153,2,FALSE))</f>
        <v>2708789.73</v>
      </c>
      <c r="H125" s="18">
        <f>IF(ISNA(VLOOKUP($A125,'part 2'!$P$7:$Q$138,2,FALSE)),0,VLOOKUP($A125,'part 2'!$P$7:$Q$138,2,FALSE))</f>
        <v>138746.54</v>
      </c>
      <c r="I125" s="9">
        <f>IF(ISNA(VLOOKUP($A125,'part 2'!$S$7:$T$44,2,FALSE)),0,VLOOKUP($A125,'part 2'!$S$7:$T$44,2,FALSE))</f>
        <v>72431.6</v>
      </c>
      <c r="J125" s="18">
        <f>IF(ISNA(VLOOKUP($A125,'part 2'!$V$7:$W$21,2,FALSE)),0,VLOOKUP($A125,'part 2'!$V$7:$W$21,2,FALSE))</f>
        <v>814</v>
      </c>
      <c r="K125" s="9">
        <f>IF(ISNA(VLOOKUP($A125,'part 2'!$Y$7:$Z$153,2,FALSE)),0,VLOOKUP($A125,'part 2'!$Y$7:$Z$153,2,FALSE))</f>
        <v>821066.44</v>
      </c>
      <c r="L125" s="18">
        <f>IF(ISNA(VLOOKUP($A125,'part 2'!$AB$7:$AC$23,2,FALSE)),0,VLOOKUP($A125,'part 2'!$AB$7:$AC$23,2,FALSE))</f>
        <v>0</v>
      </c>
      <c r="M125" s="9">
        <f>IF(ISNA(VLOOKUP($A125,'part 2'!$AE$7:$AF$10,2,FALSE)),0,VLOOKUP($A125,'part 2'!$AE$7:$AF$10,2,FALSE))</f>
        <v>0</v>
      </c>
      <c r="N125" s="18">
        <v>0</v>
      </c>
      <c r="O125" s="9">
        <f>IF(ISNA(VLOOKUP($A125,'part 2'!$AK$7:$AL$152,2,FALSE)),0,VLOOKUP($A125,'part 2'!$AK$7:$AL$152,2,FALSE))</f>
        <v>8941112.58</v>
      </c>
      <c r="P125" s="18">
        <f>IF(ISNA(VLOOKUP($A125,'part 2'!$AN$7:$AO$27,2,FALSE)),0,VLOOKUP($A125,'part 2'!$AN$7:$AO$27,2,FALSE))</f>
        <v>0</v>
      </c>
      <c r="Q125" s="18">
        <f>IF(ISNA(VLOOKUP($A125,'part 2'!$AQ$7:$AR$66,2,FALSE)),0,VLOOKUP($A125,'part 2'!$AQ$7:$AR$66,2,FALSE))</f>
        <v>0</v>
      </c>
      <c r="R125" s="9">
        <f>IF(ISNA(VLOOKUP($A125,'part 2'!$AT$7:$AU$12,2,FALSE)),0,VLOOKUP($A125,'part 2'!$AT$7:$AU$12,2,FALSE))</f>
        <v>0</v>
      </c>
      <c r="S125" s="9">
        <f>IF(ISNA(VLOOKUP($A125,'part 2'!$AW$7:$AX$34,2,FALSE)),0,VLOOKUP($A125,'part 2'!$AW$7:$AX$34,2,FALSE))</f>
        <v>0</v>
      </c>
      <c r="T125" s="18">
        <v>0</v>
      </c>
    </row>
    <row r="126" spans="1:20" ht="12.75">
      <c r="A126" s="8">
        <v>6120</v>
      </c>
      <c r="B126" s="7" t="s">
        <v>148</v>
      </c>
      <c r="C126" s="9">
        <f>IF(ISNA(VLOOKUP($A126,'part 2'!A123:B268,2,FALSE)),0,VLOOKUP($A126,'part 2'!$A$9:$B$154,2,FALSE))</f>
        <v>897324.14</v>
      </c>
      <c r="D126" s="18">
        <f>IF(ISNA(VLOOKUP($A126,'part 2'!$D$7:$E$128,2,FALSE)),0,VLOOKUP($A126,'part 2'!$D$7:$E$128,2,FALSE))</f>
        <v>18161.74</v>
      </c>
      <c r="E126" s="9">
        <f>IF(ISNA(VLOOKUP($A126,'part 2'!$G$7:$H$151,2,FALSE)),0,VLOOKUP($A126,'part 2'!$G$7:$H$151,2,FALSE))</f>
        <v>28647.8</v>
      </c>
      <c r="F126" s="18">
        <f>IF(ISNA(VLOOKUP($A126,'part 2'!$J$7:$K$33,2,FALSE)),0,VLOOKUP($A126,'part 2'!$J$7:$K$33,2,FALSE))</f>
        <v>0</v>
      </c>
      <c r="G126" s="9">
        <f>IF(ISNA(VLOOKUP($A126,'part 2'!$M$7:$N$153,2,FALSE)),0,VLOOKUP($A126,'part 2'!$M$7:$N$153,2,FALSE))</f>
        <v>872733.46</v>
      </c>
      <c r="H126" s="18">
        <f>IF(ISNA(VLOOKUP($A126,'part 2'!$P$7:$Q$138,2,FALSE)),0,VLOOKUP($A126,'part 2'!$P$7:$Q$138,2,FALSE))</f>
        <v>5251.89</v>
      </c>
      <c r="I126" s="9">
        <f>IF(ISNA(VLOOKUP($A126,'part 2'!$S$7:$T$44,2,FALSE)),0,VLOOKUP($A126,'part 2'!$S$7:$T$44,2,FALSE))</f>
        <v>24562.48</v>
      </c>
      <c r="J126" s="18">
        <f>IF(ISNA(VLOOKUP($A126,'part 2'!$V$7:$W$21,2,FALSE)),0,VLOOKUP($A126,'part 2'!$V$7:$W$21,2,FALSE))</f>
        <v>0</v>
      </c>
      <c r="K126" s="9">
        <f>IF(ISNA(VLOOKUP($A126,'part 2'!$Y$7:$Z$153,2,FALSE)),0,VLOOKUP($A126,'part 2'!$Y$7:$Z$153,2,FALSE))</f>
        <v>178181.01</v>
      </c>
      <c r="L126" s="18">
        <f>IF(ISNA(VLOOKUP($A126,'part 2'!$AB$7:$AC$23,2,FALSE)),0,VLOOKUP($A126,'part 2'!$AB$7:$AC$23,2,FALSE))</f>
        <v>0</v>
      </c>
      <c r="M126" s="9">
        <f>IF(ISNA(VLOOKUP($A126,'part 2'!$AE$7:$AF$10,2,FALSE)),0,VLOOKUP($A126,'part 2'!$AE$7:$AF$10,2,FALSE))</f>
        <v>0</v>
      </c>
      <c r="N126" s="18">
        <v>0</v>
      </c>
      <c r="O126" s="9">
        <f>IF(ISNA(VLOOKUP($A126,'part 2'!$AK$7:$AL$152,2,FALSE)),0,VLOOKUP($A126,'part 2'!$AK$7:$AL$152,2,FALSE))</f>
        <v>2314902.38</v>
      </c>
      <c r="P126" s="18">
        <f>IF(ISNA(VLOOKUP($A126,'part 2'!$AN$7:$AO$27,2,FALSE)),0,VLOOKUP($A126,'part 2'!$AN$7:$AO$27,2,FALSE))</f>
        <v>0</v>
      </c>
      <c r="Q126" s="18">
        <f>IF(ISNA(VLOOKUP($A126,'part 2'!$AQ$7:$AR$66,2,FALSE)),0,VLOOKUP($A126,'part 2'!$AQ$7:$AR$66,2,FALSE))</f>
        <v>12446.07</v>
      </c>
      <c r="R126" s="9">
        <f>IF(ISNA(VLOOKUP($A126,'part 2'!$AT$7:$AU$12,2,FALSE)),0,VLOOKUP($A126,'part 2'!$AT$7:$AU$12,2,FALSE))</f>
        <v>0</v>
      </c>
      <c r="S126" s="9">
        <f>IF(ISNA(VLOOKUP($A126,'part 2'!$AW$7:$AX$34,2,FALSE)),0,VLOOKUP($A126,'part 2'!$AW$7:$AX$34,2,FALSE))</f>
        <v>916.51</v>
      </c>
      <c r="T126" s="18">
        <v>0</v>
      </c>
    </row>
    <row r="127" spans="1:20" ht="12.75">
      <c r="A127" s="8">
        <v>6200</v>
      </c>
      <c r="B127" s="7" t="s">
        <v>81</v>
      </c>
      <c r="C127" s="9">
        <f>IF(ISNA(VLOOKUP($A127,'part 2'!A124:B269,2,FALSE)),0,VLOOKUP($A127,'part 2'!$A$9:$B$154,2,FALSE))</f>
        <v>879452.54</v>
      </c>
      <c r="D127" s="18">
        <f>IF(ISNA(VLOOKUP($A127,'part 2'!$D$7:$E$128,2,FALSE)),0,VLOOKUP($A127,'part 2'!$D$7:$E$128,2,FALSE))</f>
        <v>46333.35</v>
      </c>
      <c r="E127" s="9">
        <f>IF(ISNA(VLOOKUP($A127,'part 2'!$G$7:$H$151,2,FALSE)),0,VLOOKUP($A127,'part 2'!$G$7:$H$151,2,FALSE))</f>
        <v>24657.69</v>
      </c>
      <c r="F127" s="18">
        <f>IF(ISNA(VLOOKUP($A127,'part 2'!$J$7:$K$33,2,FALSE)),0,VLOOKUP($A127,'part 2'!$J$7:$K$33,2,FALSE))</f>
        <v>0</v>
      </c>
      <c r="G127" s="9">
        <f>IF(ISNA(VLOOKUP($A127,'part 2'!$M$7:$N$153,2,FALSE)),0,VLOOKUP($A127,'part 2'!$M$7:$N$153,2,FALSE))</f>
        <v>1854175.01</v>
      </c>
      <c r="H127" s="18">
        <f>IF(ISNA(VLOOKUP($A127,'part 2'!$P$7:$Q$138,2,FALSE)),0,VLOOKUP($A127,'part 2'!$P$7:$Q$138,2,FALSE))</f>
        <v>730171.67</v>
      </c>
      <c r="I127" s="9">
        <f>IF(ISNA(VLOOKUP($A127,'part 2'!$S$7:$T$44,2,FALSE)),0,VLOOKUP($A127,'part 2'!$S$7:$T$44,2,FALSE))</f>
        <v>6945.6</v>
      </c>
      <c r="J127" s="18">
        <f>IF(ISNA(VLOOKUP($A127,'part 2'!$V$7:$W$21,2,FALSE)),0,VLOOKUP($A127,'part 2'!$V$7:$W$21,2,FALSE))</f>
        <v>0</v>
      </c>
      <c r="K127" s="9">
        <f>IF(ISNA(VLOOKUP($A127,'part 2'!$Y$7:$Z$153,2,FALSE)),0,VLOOKUP($A127,'part 2'!$Y$7:$Z$153,2,FALSE))</f>
        <v>308119</v>
      </c>
      <c r="L127" s="18">
        <f>IF(ISNA(VLOOKUP($A127,'part 2'!$AB$7:$AC$23,2,FALSE)),0,VLOOKUP($A127,'part 2'!$AB$7:$AC$23,2,FALSE))</f>
        <v>0</v>
      </c>
      <c r="M127" s="9">
        <f>IF(ISNA(VLOOKUP($A127,'part 2'!$AE$7:$AF$10,2,FALSE)),0,VLOOKUP($A127,'part 2'!$AE$7:$AF$10,2,FALSE))</f>
        <v>0</v>
      </c>
      <c r="N127" s="18">
        <v>0</v>
      </c>
      <c r="O127" s="9">
        <f>IF(ISNA(VLOOKUP($A127,'part 2'!$AK$7:$AL$152,2,FALSE)),0,VLOOKUP($A127,'part 2'!$AK$7:$AL$152,2,FALSE))</f>
        <v>2312220.32</v>
      </c>
      <c r="P127" s="18">
        <f>IF(ISNA(VLOOKUP($A127,'part 2'!$AN$7:$AO$27,2,FALSE)),0,VLOOKUP($A127,'part 2'!$AN$7:$AO$27,2,FALSE))</f>
        <v>834</v>
      </c>
      <c r="Q127" s="18">
        <f>IF(ISNA(VLOOKUP($A127,'part 2'!$AQ$7:$AR$66,2,FALSE)),0,VLOOKUP($A127,'part 2'!$AQ$7:$AR$66,2,FALSE))</f>
        <v>12336.45</v>
      </c>
      <c r="R127" s="9">
        <f>IF(ISNA(VLOOKUP($A127,'part 2'!$AT$7:$AU$12,2,FALSE)),0,VLOOKUP($A127,'part 2'!$AT$7:$AU$12,2,FALSE))</f>
        <v>0</v>
      </c>
      <c r="S127" s="9">
        <f>IF(ISNA(VLOOKUP($A127,'part 2'!$AW$7:$AX$34,2,FALSE)),0,VLOOKUP($A127,'part 2'!$AW$7:$AX$34,2,FALSE))</f>
        <v>19253.88</v>
      </c>
      <c r="T127" s="18">
        <v>0</v>
      </c>
    </row>
    <row r="128" spans="1:20" ht="12.75">
      <c r="A128" s="8">
        <v>6220</v>
      </c>
      <c r="B128" s="7" t="s">
        <v>149</v>
      </c>
      <c r="C128" s="9">
        <f>IF(ISNA(VLOOKUP($A128,'part 2'!A125:B270,2,FALSE)),0,VLOOKUP($A128,'part 2'!$A$9:$B$154,2,FALSE))</f>
        <v>405582.49</v>
      </c>
      <c r="D128" s="18">
        <f>IF(ISNA(VLOOKUP($A128,'part 2'!$D$7:$E$128,2,FALSE)),0,VLOOKUP($A128,'part 2'!$D$7:$E$128,2,FALSE))</f>
        <v>40187</v>
      </c>
      <c r="E128" s="9">
        <f>IF(ISNA(VLOOKUP($A128,'part 2'!$G$7:$H$151,2,FALSE)),0,VLOOKUP($A128,'part 2'!$G$7:$H$151,2,FALSE))</f>
        <v>12483.43</v>
      </c>
      <c r="F128" s="18">
        <f>IF(ISNA(VLOOKUP($A128,'part 2'!$J$7:$K$33,2,FALSE)),0,VLOOKUP($A128,'part 2'!$J$7:$K$33,2,FALSE))</f>
        <v>0</v>
      </c>
      <c r="G128" s="9">
        <f>IF(ISNA(VLOOKUP($A128,'part 2'!$M$7:$N$153,2,FALSE)),0,VLOOKUP($A128,'part 2'!$M$7:$N$153,2,FALSE))</f>
        <v>520379.91</v>
      </c>
      <c r="H128" s="18">
        <f>IF(ISNA(VLOOKUP($A128,'part 2'!$P$7:$Q$138,2,FALSE)),0,VLOOKUP($A128,'part 2'!$P$7:$Q$138,2,FALSE))</f>
        <v>74549.81</v>
      </c>
      <c r="I128" s="9">
        <f>IF(ISNA(VLOOKUP($A128,'part 2'!$S$7:$T$44,2,FALSE)),0,VLOOKUP($A128,'part 2'!$S$7:$T$44,2,FALSE))</f>
        <v>46097.18</v>
      </c>
      <c r="J128" s="18">
        <f>IF(ISNA(VLOOKUP($A128,'part 2'!$V$7:$W$21,2,FALSE)),0,VLOOKUP($A128,'part 2'!$V$7:$W$21,2,FALSE))</f>
        <v>7042.73</v>
      </c>
      <c r="K128" s="9">
        <f>IF(ISNA(VLOOKUP($A128,'part 2'!$Y$7:$Z$153,2,FALSE)),0,VLOOKUP($A128,'part 2'!$Y$7:$Z$153,2,FALSE))</f>
        <v>177163.55</v>
      </c>
      <c r="L128" s="18">
        <f>IF(ISNA(VLOOKUP($A128,'part 2'!$AB$7:$AC$23,2,FALSE)),0,VLOOKUP($A128,'part 2'!$AB$7:$AC$23,2,FALSE))</f>
        <v>0</v>
      </c>
      <c r="M128" s="9">
        <f>IF(ISNA(VLOOKUP($A128,'part 2'!$AE$7:$AF$10,2,FALSE)),0,VLOOKUP($A128,'part 2'!$AE$7:$AF$10,2,FALSE))</f>
        <v>0</v>
      </c>
      <c r="N128" s="18">
        <v>0</v>
      </c>
      <c r="O128" s="9">
        <f>IF(ISNA(VLOOKUP($A128,'part 2'!$AK$7:$AL$152,2,FALSE)),0,VLOOKUP($A128,'part 2'!$AK$7:$AL$152,2,FALSE))</f>
        <v>808272.11</v>
      </c>
      <c r="P128" s="18">
        <f>IF(ISNA(VLOOKUP($A128,'part 2'!$AN$7:$AO$27,2,FALSE)),0,VLOOKUP($A128,'part 2'!$AN$7:$AO$27,2,FALSE))</f>
        <v>0</v>
      </c>
      <c r="Q128" s="18">
        <f>IF(ISNA(VLOOKUP($A128,'part 2'!$AQ$7:$AR$66,2,FALSE)),0,VLOOKUP($A128,'part 2'!$AQ$7:$AR$66,2,FALSE))</f>
        <v>15955.51</v>
      </c>
      <c r="R128" s="9">
        <f>IF(ISNA(VLOOKUP($A128,'part 2'!$AT$7:$AU$12,2,FALSE)),0,VLOOKUP($A128,'part 2'!$AT$7:$AU$12,2,FALSE))</f>
        <v>0</v>
      </c>
      <c r="S128" s="9">
        <f>IF(ISNA(VLOOKUP($A128,'part 2'!$AW$7:$AX$34,2,FALSE)),0,VLOOKUP($A128,'part 2'!$AW$7:$AX$34,2,FALSE))</f>
        <v>14826.33</v>
      </c>
      <c r="T128" s="18">
        <v>0</v>
      </c>
    </row>
    <row r="129" spans="1:20" ht="12.75">
      <c r="A129" s="8">
        <v>6312</v>
      </c>
      <c r="B129" s="7" t="s">
        <v>150</v>
      </c>
      <c r="C129" s="9">
        <f>IF(ISNA(VLOOKUP($A129,'part 2'!A126:B271,2,FALSE)),0,VLOOKUP($A129,'part 2'!$A$9:$B$154,2,FALSE))</f>
        <v>311728.79</v>
      </c>
      <c r="D129" s="18">
        <f>IF(ISNA(VLOOKUP($A129,'part 2'!$D$7:$E$128,2,FALSE)),0,VLOOKUP($A129,'part 2'!$D$7:$E$128,2,FALSE))</f>
        <v>0</v>
      </c>
      <c r="E129" s="9">
        <f>IF(ISNA(VLOOKUP($A129,'part 2'!$G$7:$H$151,2,FALSE)),0,VLOOKUP($A129,'part 2'!$G$7:$H$151,2,FALSE))</f>
        <v>14748.04</v>
      </c>
      <c r="F129" s="18">
        <f>IF(ISNA(VLOOKUP($A129,'part 2'!$J$7:$K$33,2,FALSE)),0,VLOOKUP($A129,'part 2'!$J$7:$K$33,2,FALSE))</f>
        <v>0</v>
      </c>
      <c r="G129" s="9">
        <f>IF(ISNA(VLOOKUP($A129,'part 2'!$M$7:$N$153,2,FALSE)),0,VLOOKUP($A129,'part 2'!$M$7:$N$153,2,FALSE))</f>
        <v>1133408.68</v>
      </c>
      <c r="H129" s="18">
        <f>IF(ISNA(VLOOKUP($A129,'part 2'!$P$7:$Q$138,2,FALSE)),0,VLOOKUP($A129,'part 2'!$P$7:$Q$138,2,FALSE))</f>
        <v>98703</v>
      </c>
      <c r="I129" s="9">
        <f>IF(ISNA(VLOOKUP($A129,'part 2'!$S$7:$T$44,2,FALSE)),0,VLOOKUP($A129,'part 2'!$S$7:$T$44,2,FALSE))</f>
        <v>0</v>
      </c>
      <c r="J129" s="18">
        <f>IF(ISNA(VLOOKUP($A129,'part 2'!$V$7:$W$21,2,FALSE)),0,VLOOKUP($A129,'part 2'!$V$7:$W$21,2,FALSE))</f>
        <v>0</v>
      </c>
      <c r="K129" s="9">
        <f>IF(ISNA(VLOOKUP($A129,'part 2'!$Y$7:$Z$153,2,FALSE)),0,VLOOKUP($A129,'part 2'!$Y$7:$Z$153,2,FALSE))</f>
        <v>203120.61</v>
      </c>
      <c r="L129" s="18">
        <f>IF(ISNA(VLOOKUP($A129,'part 2'!$AB$7:$AC$23,2,FALSE)),0,VLOOKUP($A129,'part 2'!$AB$7:$AC$23,2,FALSE))</f>
        <v>0</v>
      </c>
      <c r="M129" s="9">
        <f>IF(ISNA(VLOOKUP($A129,'part 2'!$AE$7:$AF$10,2,FALSE)),0,VLOOKUP($A129,'part 2'!$AE$7:$AF$10,2,FALSE))</f>
        <v>0</v>
      </c>
      <c r="N129" s="18">
        <v>0</v>
      </c>
      <c r="O129" s="9">
        <f>IF(ISNA(VLOOKUP($A129,'part 2'!$AK$7:$AL$152,2,FALSE)),0,VLOOKUP($A129,'part 2'!$AK$7:$AL$152,2,FALSE))</f>
        <v>308582.3</v>
      </c>
      <c r="P129" s="18">
        <f>IF(ISNA(VLOOKUP($A129,'part 2'!$AN$7:$AO$27,2,FALSE)),0,VLOOKUP($A129,'part 2'!$AN$7:$AO$27,2,FALSE))</f>
        <v>0</v>
      </c>
      <c r="Q129" s="18">
        <f>IF(ISNA(VLOOKUP($A129,'part 2'!$AQ$7:$AR$66,2,FALSE)),0,VLOOKUP($A129,'part 2'!$AQ$7:$AR$66,2,FALSE))</f>
        <v>0</v>
      </c>
      <c r="R129" s="9">
        <f>IF(ISNA(VLOOKUP($A129,'part 2'!$AT$7:$AU$12,2,FALSE)),0,VLOOKUP($A129,'part 2'!$AT$7:$AU$12,2,FALSE))</f>
        <v>0</v>
      </c>
      <c r="S129" s="9">
        <f>IF(ISNA(VLOOKUP($A129,'part 2'!$AW$7:$AX$34,2,FALSE)),0,VLOOKUP($A129,'part 2'!$AW$7:$AX$34,2,FALSE))</f>
        <v>0</v>
      </c>
      <c r="T129" s="18">
        <v>0</v>
      </c>
    </row>
    <row r="130" spans="1:20" ht="12.75">
      <c r="A130" s="8">
        <v>6400</v>
      </c>
      <c r="B130" s="7" t="s">
        <v>82</v>
      </c>
      <c r="C130" s="9">
        <f>IF(ISNA(VLOOKUP($A130,'part 2'!A127:B272,2,FALSE)),0,VLOOKUP($A130,'part 2'!$A$9:$B$154,2,FALSE))</f>
        <v>1011367.07</v>
      </c>
      <c r="D130" s="18">
        <f>IF(ISNA(VLOOKUP($A130,'part 2'!$D$7:$E$128,2,FALSE)),0,VLOOKUP($A130,'part 2'!$D$7:$E$128,2,FALSE))</f>
        <v>69438.17</v>
      </c>
      <c r="E130" s="9">
        <f>IF(ISNA(VLOOKUP($A130,'part 2'!$G$7:$H$151,2,FALSE)),0,VLOOKUP($A130,'part 2'!$G$7:$H$151,2,FALSE))</f>
        <v>51872.06</v>
      </c>
      <c r="F130" s="18">
        <f>IF(ISNA(VLOOKUP($A130,'part 2'!$J$7:$K$33,2,FALSE)),0,VLOOKUP($A130,'part 2'!$J$7:$K$33,2,FALSE))</f>
        <v>1910.88</v>
      </c>
      <c r="G130" s="9">
        <f>IF(ISNA(VLOOKUP($A130,'part 2'!$M$7:$N$153,2,FALSE)),0,VLOOKUP($A130,'part 2'!$M$7:$N$153,2,FALSE))</f>
        <v>1613720.05</v>
      </c>
      <c r="H130" s="18">
        <f>IF(ISNA(VLOOKUP($A130,'part 2'!$P$7:$Q$138,2,FALSE)),0,VLOOKUP($A130,'part 2'!$P$7:$Q$138,2,FALSE))</f>
        <v>293490.15</v>
      </c>
      <c r="I130" s="9">
        <f>IF(ISNA(VLOOKUP($A130,'part 2'!$S$7:$T$44,2,FALSE)),0,VLOOKUP($A130,'part 2'!$S$7:$T$44,2,FALSE))</f>
        <v>0</v>
      </c>
      <c r="J130" s="18">
        <f>IF(ISNA(VLOOKUP($A130,'part 2'!$V$7:$W$21,2,FALSE)),0,VLOOKUP($A130,'part 2'!$V$7:$W$21,2,FALSE))</f>
        <v>0</v>
      </c>
      <c r="K130" s="9">
        <f>IF(ISNA(VLOOKUP($A130,'part 2'!$Y$7:$Z$153,2,FALSE)),0,VLOOKUP($A130,'part 2'!$Y$7:$Z$153,2,FALSE))</f>
        <v>276341.59</v>
      </c>
      <c r="L130" s="18">
        <f>IF(ISNA(VLOOKUP($A130,'part 2'!$AB$7:$AC$23,2,FALSE)),0,VLOOKUP($A130,'part 2'!$AB$7:$AC$23,2,FALSE))</f>
        <v>0</v>
      </c>
      <c r="M130" s="9">
        <f>IF(ISNA(VLOOKUP($A130,'part 2'!$AE$7:$AF$10,2,FALSE)),0,VLOOKUP($A130,'part 2'!$AE$7:$AF$10,2,FALSE))</f>
        <v>0</v>
      </c>
      <c r="N130" s="18">
        <v>0</v>
      </c>
      <c r="O130" s="9">
        <f>IF(ISNA(VLOOKUP($A130,'part 2'!$AK$7:$AL$152,2,FALSE)),0,VLOOKUP($A130,'part 2'!$AK$7:$AL$152,2,FALSE))</f>
        <v>2670111.55</v>
      </c>
      <c r="P130" s="18">
        <f>IF(ISNA(VLOOKUP($A130,'part 2'!$AN$7:$AO$27,2,FALSE)),0,VLOOKUP($A130,'part 2'!$AN$7:$AO$27,2,FALSE))</f>
        <v>0</v>
      </c>
      <c r="Q130" s="18">
        <f>IF(ISNA(VLOOKUP($A130,'part 2'!$AQ$7:$AR$66,2,FALSE)),0,VLOOKUP($A130,'part 2'!$AQ$7:$AR$66,2,FALSE))</f>
        <v>782</v>
      </c>
      <c r="R130" s="9">
        <f>IF(ISNA(VLOOKUP($A130,'part 2'!$AT$7:$AU$12,2,FALSE)),0,VLOOKUP($A130,'part 2'!$AT$7:$AU$12,2,FALSE))</f>
        <v>0</v>
      </c>
      <c r="S130" s="9">
        <f>IF(ISNA(VLOOKUP($A130,'part 2'!$AW$7:$AX$34,2,FALSE)),0,VLOOKUP($A130,'part 2'!$AW$7:$AX$34,2,FALSE))</f>
        <v>0</v>
      </c>
      <c r="T130" s="18">
        <v>0</v>
      </c>
    </row>
    <row r="131" spans="1:20" ht="12.75">
      <c r="A131" s="8">
        <v>6500</v>
      </c>
      <c r="B131" s="7" t="s">
        <v>83</v>
      </c>
      <c r="C131" s="9">
        <f>IF(ISNA(VLOOKUP($A131,'part 2'!A128:B273,2,FALSE)),0,VLOOKUP($A131,'part 2'!$A$9:$B$154,2,FALSE))</f>
        <v>552515.91</v>
      </c>
      <c r="D131" s="18">
        <f>IF(ISNA(VLOOKUP($A131,'part 2'!$D$7:$E$128,2,FALSE)),0,VLOOKUP($A131,'part 2'!$D$7:$E$128,2,FALSE))</f>
        <v>5205.5</v>
      </c>
      <c r="E131" s="9">
        <f>IF(ISNA(VLOOKUP($A131,'part 2'!$G$7:$H$151,2,FALSE)),0,VLOOKUP($A131,'part 2'!$G$7:$H$151,2,FALSE))</f>
        <v>5594.01</v>
      </c>
      <c r="F131" s="18">
        <f>IF(ISNA(VLOOKUP($A131,'part 2'!$J$7:$K$33,2,FALSE)),0,VLOOKUP($A131,'part 2'!$J$7:$K$33,2,FALSE))</f>
        <v>0</v>
      </c>
      <c r="G131" s="9">
        <f>IF(ISNA(VLOOKUP($A131,'part 2'!$M$7:$N$153,2,FALSE)),0,VLOOKUP($A131,'part 2'!$M$7:$N$153,2,FALSE))</f>
        <v>715734.39</v>
      </c>
      <c r="H131" s="18">
        <f>IF(ISNA(VLOOKUP($A131,'part 2'!$P$7:$Q$138,2,FALSE)),0,VLOOKUP($A131,'part 2'!$P$7:$Q$138,2,FALSE))</f>
        <v>50674</v>
      </c>
      <c r="I131" s="9">
        <f>IF(ISNA(VLOOKUP($A131,'part 2'!$S$7:$T$44,2,FALSE)),0,VLOOKUP($A131,'part 2'!$S$7:$T$44,2,FALSE))</f>
        <v>0</v>
      </c>
      <c r="J131" s="18">
        <f>IF(ISNA(VLOOKUP($A131,'part 2'!$V$7:$W$21,2,FALSE)),0,VLOOKUP($A131,'part 2'!$V$7:$W$21,2,FALSE))</f>
        <v>0</v>
      </c>
      <c r="K131" s="9">
        <f>IF(ISNA(VLOOKUP($A131,'part 2'!$Y$7:$Z$153,2,FALSE)),0,VLOOKUP($A131,'part 2'!$Y$7:$Z$153,2,FALSE))</f>
        <v>177245.52</v>
      </c>
      <c r="L131" s="18">
        <f>IF(ISNA(VLOOKUP($A131,'part 2'!$AB$7:$AC$23,2,FALSE)),0,VLOOKUP($A131,'part 2'!$AB$7:$AC$23,2,FALSE))</f>
        <v>0</v>
      </c>
      <c r="M131" s="9">
        <f>IF(ISNA(VLOOKUP($A131,'part 2'!$AE$7:$AF$10,2,FALSE)),0,VLOOKUP($A131,'part 2'!$AE$7:$AF$10,2,FALSE))</f>
        <v>0</v>
      </c>
      <c r="N131" s="18">
        <v>0</v>
      </c>
      <c r="O131" s="9">
        <f>IF(ISNA(VLOOKUP($A131,'part 2'!$AK$7:$AL$152,2,FALSE)),0,VLOOKUP($A131,'part 2'!$AK$7:$AL$152,2,FALSE))</f>
        <v>2186707.28</v>
      </c>
      <c r="P131" s="18">
        <f>IF(ISNA(VLOOKUP($A131,'part 2'!$AN$7:$AO$27,2,FALSE)),0,VLOOKUP($A131,'part 2'!$AN$7:$AO$27,2,FALSE))</f>
        <v>0</v>
      </c>
      <c r="Q131" s="18">
        <f>IF(ISNA(VLOOKUP($A131,'part 2'!$AQ$7:$AR$66,2,FALSE)),0,VLOOKUP($A131,'part 2'!$AQ$7:$AR$66,2,FALSE))</f>
        <v>0</v>
      </c>
      <c r="R131" s="9">
        <f>IF(ISNA(VLOOKUP($A131,'part 2'!$AT$7:$AU$12,2,FALSE)),0,VLOOKUP($A131,'part 2'!$AT$7:$AU$12,2,FALSE))</f>
        <v>0</v>
      </c>
      <c r="S131" s="9">
        <f>IF(ISNA(VLOOKUP($A131,'part 2'!$AW$7:$AX$34,2,FALSE)),0,VLOOKUP($A131,'part 2'!$AW$7:$AX$34,2,FALSE))</f>
        <v>0</v>
      </c>
      <c r="T131" s="18">
        <v>0</v>
      </c>
    </row>
    <row r="132" spans="1:20" ht="12.75">
      <c r="A132" s="8">
        <v>6600</v>
      </c>
      <c r="B132" s="7" t="s">
        <v>84</v>
      </c>
      <c r="C132" s="9">
        <f>IF(ISNA(VLOOKUP($A132,'part 2'!A129:B274,2,FALSE)),0,VLOOKUP($A132,'part 2'!$A$9:$B$154,2,FALSE))</f>
        <v>580020.97</v>
      </c>
      <c r="D132" s="18">
        <f>IF(ISNA(VLOOKUP($A132,'part 2'!$D$7:$E$128,2,FALSE)),0,VLOOKUP($A132,'part 2'!$D$7:$E$128,2,FALSE))</f>
        <v>2520.72</v>
      </c>
      <c r="E132" s="9">
        <f>IF(ISNA(VLOOKUP($A132,'part 2'!$G$7:$H$151,2,FALSE)),0,VLOOKUP($A132,'part 2'!$G$7:$H$151,2,FALSE))</f>
        <v>23766.27</v>
      </c>
      <c r="F132" s="18">
        <f>IF(ISNA(VLOOKUP($A132,'part 2'!$J$7:$K$33,2,FALSE)),0,VLOOKUP($A132,'part 2'!$J$7:$K$33,2,FALSE))</f>
        <v>0</v>
      </c>
      <c r="G132" s="9">
        <f>IF(ISNA(VLOOKUP($A132,'part 2'!$M$7:$N$153,2,FALSE)),0,VLOOKUP($A132,'part 2'!$M$7:$N$153,2,FALSE))</f>
        <v>794255.93</v>
      </c>
      <c r="H132" s="18">
        <f>IF(ISNA(VLOOKUP($A132,'part 2'!$P$7:$Q$138,2,FALSE)),0,VLOOKUP($A132,'part 2'!$P$7:$Q$138,2,FALSE))</f>
        <v>41772.69</v>
      </c>
      <c r="I132" s="9">
        <f>IF(ISNA(VLOOKUP($A132,'part 2'!$S$7:$T$44,2,FALSE)),0,VLOOKUP($A132,'part 2'!$S$7:$T$44,2,FALSE))</f>
        <v>0</v>
      </c>
      <c r="J132" s="18">
        <f>IF(ISNA(VLOOKUP($A132,'part 2'!$V$7:$W$21,2,FALSE)),0,VLOOKUP($A132,'part 2'!$V$7:$W$21,2,FALSE))</f>
        <v>0</v>
      </c>
      <c r="K132" s="9">
        <f>IF(ISNA(VLOOKUP($A132,'part 2'!$Y$7:$Z$153,2,FALSE)),0,VLOOKUP($A132,'part 2'!$Y$7:$Z$153,2,FALSE))</f>
        <v>285862.26</v>
      </c>
      <c r="L132" s="18">
        <f>IF(ISNA(VLOOKUP($A132,'part 2'!$AB$7:$AC$23,2,FALSE)),0,VLOOKUP($A132,'part 2'!$AB$7:$AC$23,2,FALSE))</f>
        <v>0</v>
      </c>
      <c r="M132" s="9">
        <f>IF(ISNA(VLOOKUP($A132,'part 2'!$AE$7:$AF$10,2,FALSE)),0,VLOOKUP($A132,'part 2'!$AE$7:$AF$10,2,FALSE))</f>
        <v>0</v>
      </c>
      <c r="N132" s="18">
        <v>0</v>
      </c>
      <c r="O132" s="9">
        <f>IF(ISNA(VLOOKUP($A132,'part 2'!$AK$7:$AL$152,2,FALSE)),0,VLOOKUP($A132,'part 2'!$AK$7:$AL$152,2,FALSE))</f>
        <v>1924957.56</v>
      </c>
      <c r="P132" s="18">
        <f>IF(ISNA(VLOOKUP($A132,'part 2'!$AN$7:$AO$27,2,FALSE)),0,VLOOKUP($A132,'part 2'!$AN$7:$AO$27,2,FALSE))</f>
        <v>0</v>
      </c>
      <c r="Q132" s="18">
        <f>IF(ISNA(VLOOKUP($A132,'part 2'!$AQ$7:$AR$66,2,FALSE)),0,VLOOKUP($A132,'part 2'!$AQ$7:$AR$66,2,FALSE))</f>
        <v>0</v>
      </c>
      <c r="R132" s="9">
        <f>IF(ISNA(VLOOKUP($A132,'part 2'!$AT$7:$AU$12,2,FALSE)),0,VLOOKUP($A132,'part 2'!$AT$7:$AU$12,2,FALSE))</f>
        <v>0</v>
      </c>
      <c r="S132" s="9">
        <f>IF(ISNA(VLOOKUP($A132,'part 2'!$AW$7:$AX$34,2,FALSE)),0,VLOOKUP($A132,'part 2'!$AW$7:$AX$34,2,FALSE))</f>
        <v>0</v>
      </c>
      <c r="T132" s="18">
        <v>0</v>
      </c>
    </row>
    <row r="133" spans="1:20" ht="12.75">
      <c r="A133" s="8">
        <v>6711</v>
      </c>
      <c r="B133" s="7" t="s">
        <v>388</v>
      </c>
      <c r="C133" s="9">
        <f>IF(ISNA(VLOOKUP($A133,'part 2'!A130:B275,2,FALSE)),0,VLOOKUP($A133,'part 2'!$A$9:$B$154,2,FALSE))</f>
        <v>808126.79</v>
      </c>
      <c r="D133" s="18">
        <f>IF(ISNA(VLOOKUP($A133,'part 2'!$D$7:$E$128,2,FALSE)),0,VLOOKUP($A133,'part 2'!$D$7:$E$128,2,FALSE))</f>
        <v>16055.89</v>
      </c>
      <c r="E133" s="9">
        <f>IF(ISNA(VLOOKUP($A133,'part 2'!$G$7:$H$151,2,FALSE)),0,VLOOKUP($A133,'part 2'!$G$7:$H$151,2,FALSE))</f>
        <v>29601.7</v>
      </c>
      <c r="F133" s="18">
        <f>IF(ISNA(VLOOKUP($A133,'part 2'!$J$7:$K$33,2,FALSE)),0,VLOOKUP($A133,'part 2'!$J$7:$K$33,2,FALSE))</f>
        <v>7561</v>
      </c>
      <c r="G133" s="9">
        <f>IF(ISNA(VLOOKUP($A133,'part 2'!$M$7:$N$153,2,FALSE)),0,VLOOKUP($A133,'part 2'!$M$7:$N$153,2,FALSE))</f>
        <v>3005131.8</v>
      </c>
      <c r="H133" s="18">
        <f>IF(ISNA(VLOOKUP($A133,'part 2'!$P$7:$Q$138,2,FALSE)),0,VLOOKUP($A133,'part 2'!$P$7:$Q$138,2,FALSE))</f>
        <v>47973.99</v>
      </c>
      <c r="I133" s="9">
        <f>IF(ISNA(VLOOKUP($A133,'part 2'!$S$7:$T$44,2,FALSE)),0,VLOOKUP($A133,'part 2'!$S$7:$T$44,2,FALSE))</f>
        <v>0</v>
      </c>
      <c r="J133" s="18">
        <f>IF(ISNA(VLOOKUP($A133,'part 2'!$V$7:$W$21,2,FALSE)),0,VLOOKUP($A133,'part 2'!$V$7:$W$21,2,FALSE))</f>
        <v>0</v>
      </c>
      <c r="K133" s="9">
        <f>IF(ISNA(VLOOKUP($A133,'part 2'!$Y$7:$Z$153,2,FALSE)),0,VLOOKUP($A133,'part 2'!$Y$7:$Z$153,2,FALSE))</f>
        <v>473635.56</v>
      </c>
      <c r="L133" s="18">
        <f>IF(ISNA(VLOOKUP($A133,'part 2'!$AB$7:$AC$23,2,FALSE)),0,VLOOKUP($A133,'part 2'!$AB$7:$AC$23,2,FALSE))</f>
        <v>0</v>
      </c>
      <c r="M133" s="9">
        <f>IF(ISNA(VLOOKUP($A133,'part 2'!$AE$7:$AF$10,2,FALSE)),0,VLOOKUP($A133,'part 2'!$AE$7:$AF$10,2,FALSE))</f>
        <v>0</v>
      </c>
      <c r="N133" s="18">
        <v>0</v>
      </c>
      <c r="O133" s="9">
        <f>IF(ISNA(VLOOKUP($A133,'part 2'!$AK$7:$AL$152,2,FALSE)),0,VLOOKUP($A133,'part 2'!$AK$7:$AL$152,2,FALSE))</f>
        <v>2193926.66</v>
      </c>
      <c r="P133" s="18">
        <f>IF(ISNA(VLOOKUP($A133,'part 2'!$AN$7:$AO$27,2,FALSE)),0,VLOOKUP($A133,'part 2'!$AN$7:$AO$27,2,FALSE))</f>
        <v>0</v>
      </c>
      <c r="Q133" s="18">
        <f>IF(ISNA(VLOOKUP($A133,'part 2'!$AQ$7:$AR$66,2,FALSE)),0,VLOOKUP($A133,'part 2'!$AQ$7:$AR$66,2,FALSE))</f>
        <v>0</v>
      </c>
      <c r="R133" s="9">
        <f>IF(ISNA(VLOOKUP($A133,'part 2'!$AT$7:$AU$12,2,FALSE)),0,VLOOKUP($A133,'part 2'!$AT$7:$AU$12,2,FALSE))</f>
        <v>0</v>
      </c>
      <c r="S133" s="9">
        <f>IF(ISNA(VLOOKUP($A133,'part 2'!$AW$7:$AX$34,2,FALSE)),0,VLOOKUP($A133,'part 2'!$AW$7:$AX$34,2,FALSE))</f>
        <v>0</v>
      </c>
      <c r="T133" s="18">
        <v>0</v>
      </c>
    </row>
    <row r="134" spans="1:20" ht="12.75">
      <c r="A134" s="8">
        <v>6811</v>
      </c>
      <c r="B134" s="7" t="s">
        <v>151</v>
      </c>
      <c r="C134" s="9">
        <f>IF(ISNA(VLOOKUP($A134,'part 2'!A131:B276,2,FALSE)),0,VLOOKUP($A134,'part 2'!$A$9:$B$154,2,FALSE))</f>
        <v>323593.11</v>
      </c>
      <c r="D134" s="18">
        <f>IF(ISNA(VLOOKUP($A134,'part 2'!$D$7:$E$128,2,FALSE)),0,VLOOKUP($A134,'part 2'!$D$7:$E$128,2,FALSE))</f>
        <v>0</v>
      </c>
      <c r="E134" s="9">
        <f>IF(ISNA(VLOOKUP($A134,'part 2'!$G$7:$H$151,2,FALSE)),0,VLOOKUP($A134,'part 2'!$G$7:$H$151,2,FALSE))</f>
        <v>8674.2</v>
      </c>
      <c r="F134" s="18">
        <f>IF(ISNA(VLOOKUP($A134,'part 2'!$J$7:$K$33,2,FALSE)),0,VLOOKUP($A134,'part 2'!$J$7:$K$33,2,FALSE))</f>
        <v>0</v>
      </c>
      <c r="G134" s="9">
        <f>IF(ISNA(VLOOKUP($A134,'part 2'!$M$7:$N$153,2,FALSE)),0,VLOOKUP($A134,'part 2'!$M$7:$N$153,2,FALSE))</f>
        <v>703401.91</v>
      </c>
      <c r="H134" s="18">
        <f>IF(ISNA(VLOOKUP($A134,'part 2'!$P$7:$Q$138,2,FALSE)),0,VLOOKUP($A134,'part 2'!$P$7:$Q$138,2,FALSE))</f>
        <v>30270.19</v>
      </c>
      <c r="I134" s="9">
        <f>IF(ISNA(VLOOKUP($A134,'part 2'!$S$7:$T$44,2,FALSE)),0,VLOOKUP($A134,'part 2'!$S$7:$T$44,2,FALSE))</f>
        <v>0</v>
      </c>
      <c r="J134" s="18">
        <f>IF(ISNA(VLOOKUP($A134,'part 2'!$V$7:$W$21,2,FALSE)),0,VLOOKUP($A134,'part 2'!$V$7:$W$21,2,FALSE))</f>
        <v>0</v>
      </c>
      <c r="K134" s="9">
        <f>IF(ISNA(VLOOKUP($A134,'part 2'!$Y$7:$Z$153,2,FALSE)),0,VLOOKUP($A134,'part 2'!$Y$7:$Z$153,2,FALSE))</f>
        <v>120059.07</v>
      </c>
      <c r="L134" s="18">
        <f>IF(ISNA(VLOOKUP($A134,'part 2'!$AB$7:$AC$23,2,FALSE)),0,VLOOKUP($A134,'part 2'!$AB$7:$AC$23,2,FALSE))</f>
        <v>0</v>
      </c>
      <c r="M134" s="9">
        <f>IF(ISNA(VLOOKUP($A134,'part 2'!$AE$7:$AF$10,2,FALSE)),0,VLOOKUP($A134,'part 2'!$AE$7:$AF$10,2,FALSE))</f>
        <v>0</v>
      </c>
      <c r="N134" s="18">
        <v>0</v>
      </c>
      <c r="O134" s="9">
        <f>IF(ISNA(VLOOKUP($A134,'part 2'!$AK$7:$AL$152,2,FALSE)),0,VLOOKUP($A134,'part 2'!$AK$7:$AL$152,2,FALSE))</f>
        <v>583015.4</v>
      </c>
      <c r="P134" s="18">
        <f>IF(ISNA(VLOOKUP($A134,'part 2'!$AN$7:$AO$27,2,FALSE)),0,VLOOKUP($A134,'part 2'!$AN$7:$AO$27,2,FALSE))</f>
        <v>0</v>
      </c>
      <c r="Q134" s="18">
        <f>IF(ISNA(VLOOKUP($A134,'part 2'!$AQ$7:$AR$66,2,FALSE)),0,VLOOKUP($A134,'part 2'!$AQ$7:$AR$66,2,FALSE))</f>
        <v>0</v>
      </c>
      <c r="R134" s="9">
        <f>IF(ISNA(VLOOKUP($A134,'part 2'!$AT$7:$AU$12,2,FALSE)),0,VLOOKUP($A134,'part 2'!$AT$7:$AU$12,2,FALSE))</f>
        <v>0</v>
      </c>
      <c r="S134" s="9">
        <f>IF(ISNA(VLOOKUP($A134,'part 2'!$AW$7:$AX$34,2,FALSE)),0,VLOOKUP($A134,'part 2'!$AW$7:$AX$34,2,FALSE))</f>
        <v>0</v>
      </c>
      <c r="T134" s="18">
        <v>0</v>
      </c>
    </row>
    <row r="135" spans="1:20" ht="12.75">
      <c r="A135" s="8">
        <v>6812</v>
      </c>
      <c r="B135" s="7" t="s">
        <v>152</v>
      </c>
      <c r="C135" s="9">
        <f>IF(ISNA(VLOOKUP($A135,'part 2'!A132:B277,2,FALSE)),0,VLOOKUP($A135,'part 2'!$A$9:$B$154,2,FALSE))</f>
        <v>268872.44</v>
      </c>
      <c r="D135" s="18">
        <f>IF(ISNA(VLOOKUP($A135,'part 2'!$D$7:$E$128,2,FALSE)),0,VLOOKUP($A135,'part 2'!$D$7:$E$128,2,FALSE))</f>
        <v>6123.07</v>
      </c>
      <c r="E135" s="9">
        <f>IF(ISNA(VLOOKUP($A135,'part 2'!$G$7:$H$151,2,FALSE)),0,VLOOKUP($A135,'part 2'!$G$7:$H$151,2,FALSE))</f>
        <v>8992.9</v>
      </c>
      <c r="F135" s="18">
        <f>IF(ISNA(VLOOKUP($A135,'part 2'!$J$7:$K$33,2,FALSE)),0,VLOOKUP($A135,'part 2'!$J$7:$K$33,2,FALSE))</f>
        <v>1178.04</v>
      </c>
      <c r="G135" s="9">
        <f>IF(ISNA(VLOOKUP($A135,'part 2'!$M$7:$N$153,2,FALSE)),0,VLOOKUP($A135,'part 2'!$M$7:$N$153,2,FALSE))</f>
        <v>513916.39</v>
      </c>
      <c r="H135" s="18">
        <f>IF(ISNA(VLOOKUP($A135,'part 2'!$P$7:$Q$138,2,FALSE)),0,VLOOKUP($A135,'part 2'!$P$7:$Q$138,2,FALSE))</f>
        <v>39231.7</v>
      </c>
      <c r="I135" s="9">
        <f>IF(ISNA(VLOOKUP($A135,'part 2'!$S$7:$T$44,2,FALSE)),0,VLOOKUP($A135,'part 2'!$S$7:$T$44,2,FALSE))</f>
        <v>0</v>
      </c>
      <c r="J135" s="18">
        <f>IF(ISNA(VLOOKUP($A135,'part 2'!$V$7:$W$21,2,FALSE)),0,VLOOKUP($A135,'part 2'!$V$7:$W$21,2,FALSE))</f>
        <v>0</v>
      </c>
      <c r="K135" s="9">
        <f>IF(ISNA(VLOOKUP($A135,'part 2'!$Y$7:$Z$153,2,FALSE)),0,VLOOKUP($A135,'part 2'!$Y$7:$Z$153,2,FALSE))</f>
        <v>73979.58</v>
      </c>
      <c r="L135" s="18">
        <f>IF(ISNA(VLOOKUP($A135,'part 2'!$AB$7:$AC$23,2,FALSE)),0,VLOOKUP($A135,'part 2'!$AB$7:$AC$23,2,FALSE))</f>
        <v>0</v>
      </c>
      <c r="M135" s="9">
        <f>IF(ISNA(VLOOKUP($A135,'part 2'!$AE$7:$AF$10,2,FALSE)),0,VLOOKUP($A135,'part 2'!$AE$7:$AF$10,2,FALSE))</f>
        <v>0</v>
      </c>
      <c r="N135" s="18">
        <v>0</v>
      </c>
      <c r="O135" s="9">
        <f>IF(ISNA(VLOOKUP($A135,'part 2'!$AK$7:$AL$152,2,FALSE)),0,VLOOKUP($A135,'part 2'!$AK$7:$AL$152,2,FALSE))</f>
        <v>339859.21</v>
      </c>
      <c r="P135" s="18">
        <f>IF(ISNA(VLOOKUP($A135,'part 2'!$AN$7:$AO$27,2,FALSE)),0,VLOOKUP($A135,'part 2'!$AN$7:$AO$27,2,FALSE))</f>
        <v>0</v>
      </c>
      <c r="Q135" s="18">
        <f>IF(ISNA(VLOOKUP($A135,'part 2'!$AQ$7:$AR$66,2,FALSE)),0,VLOOKUP($A135,'part 2'!$AQ$7:$AR$66,2,FALSE))</f>
        <v>0</v>
      </c>
      <c r="R135" s="9">
        <f>IF(ISNA(VLOOKUP($A135,'part 2'!$AT$7:$AU$12,2,FALSE)),0,VLOOKUP($A135,'part 2'!$AT$7:$AU$12,2,FALSE))</f>
        <v>0</v>
      </c>
      <c r="S135" s="9">
        <f>IF(ISNA(VLOOKUP($A135,'part 2'!$AW$7:$AX$34,2,FALSE)),0,VLOOKUP($A135,'part 2'!$AW$7:$AX$34,2,FALSE))</f>
        <v>0</v>
      </c>
      <c r="T135" s="18">
        <v>0</v>
      </c>
    </row>
    <row r="136" spans="1:20" ht="12.75">
      <c r="A136" s="8">
        <v>6900</v>
      </c>
      <c r="B136" s="7" t="s">
        <v>85</v>
      </c>
      <c r="C136" s="9">
        <f>IF(ISNA(VLOOKUP($A136,'part 2'!A133:B278,2,FALSE)),0,VLOOKUP($A136,'part 2'!$A$9:$B$154,2,FALSE))</f>
        <v>644456.15</v>
      </c>
      <c r="D136" s="18">
        <f>IF(ISNA(VLOOKUP($A136,'part 2'!$D$7:$E$128,2,FALSE)),0,VLOOKUP($A136,'part 2'!$D$7:$E$128,2,FALSE))</f>
        <v>1679.39</v>
      </c>
      <c r="E136" s="9">
        <f>IF(ISNA(VLOOKUP($A136,'part 2'!$G$7:$H$151,2,FALSE)),0,VLOOKUP($A136,'part 2'!$G$7:$H$151,2,FALSE))</f>
        <v>19703.47</v>
      </c>
      <c r="F136" s="18">
        <f>IF(ISNA(VLOOKUP($A136,'part 2'!$J$7:$K$33,2,FALSE)),0,VLOOKUP($A136,'part 2'!$J$7:$K$33,2,FALSE))</f>
        <v>0</v>
      </c>
      <c r="G136" s="9">
        <f>IF(ISNA(VLOOKUP($A136,'part 2'!$M$7:$N$153,2,FALSE)),0,VLOOKUP($A136,'part 2'!$M$7:$N$153,2,FALSE))</f>
        <v>114419.1</v>
      </c>
      <c r="H136" s="18">
        <f>IF(ISNA(VLOOKUP($A136,'part 2'!$P$7:$Q$138,2,FALSE)),0,VLOOKUP($A136,'part 2'!$P$7:$Q$138,2,FALSE))</f>
        <v>33578.63</v>
      </c>
      <c r="I136" s="9">
        <f>IF(ISNA(VLOOKUP($A136,'part 2'!$S$7:$T$44,2,FALSE)),0,VLOOKUP($A136,'part 2'!$S$7:$T$44,2,FALSE))</f>
        <v>0</v>
      </c>
      <c r="J136" s="18">
        <f>IF(ISNA(VLOOKUP($A136,'part 2'!$V$7:$W$21,2,FALSE)),0,VLOOKUP($A136,'part 2'!$V$7:$W$21,2,FALSE))</f>
        <v>0</v>
      </c>
      <c r="K136" s="9">
        <f>IF(ISNA(VLOOKUP($A136,'part 2'!$Y$7:$Z$153,2,FALSE)),0,VLOOKUP($A136,'part 2'!$Y$7:$Z$153,2,FALSE))</f>
        <v>171102.08</v>
      </c>
      <c r="L136" s="18">
        <f>IF(ISNA(VLOOKUP($A136,'part 2'!$AB$7:$AC$23,2,FALSE)),0,VLOOKUP($A136,'part 2'!$AB$7:$AC$23,2,FALSE))</f>
        <v>0</v>
      </c>
      <c r="M136" s="9">
        <f>IF(ISNA(VLOOKUP($A136,'part 2'!$AE$7:$AF$10,2,FALSE)),0,VLOOKUP($A136,'part 2'!$AE$7:$AF$10,2,FALSE))</f>
        <v>0</v>
      </c>
      <c r="N136" s="18">
        <v>0</v>
      </c>
      <c r="O136" s="9">
        <f>IF(ISNA(VLOOKUP($A136,'part 2'!$AK$7:$AL$152,2,FALSE)),0,VLOOKUP($A136,'part 2'!$AK$7:$AL$152,2,FALSE))</f>
        <v>1246352.75</v>
      </c>
      <c r="P136" s="18">
        <f>IF(ISNA(VLOOKUP($A136,'part 2'!$AN$7:$AO$27,2,FALSE)),0,VLOOKUP($A136,'part 2'!$AN$7:$AO$27,2,FALSE))</f>
        <v>0</v>
      </c>
      <c r="Q136" s="18">
        <f>IF(ISNA(VLOOKUP($A136,'part 2'!$AQ$7:$AR$66,2,FALSE)),0,VLOOKUP($A136,'part 2'!$AQ$7:$AR$66,2,FALSE))</f>
        <v>4272</v>
      </c>
      <c r="R136" s="9">
        <f>IF(ISNA(VLOOKUP($A136,'part 2'!$AT$7:$AU$12,2,FALSE)),0,VLOOKUP($A136,'part 2'!$AT$7:$AU$12,2,FALSE))</f>
        <v>0</v>
      </c>
      <c r="S136" s="9">
        <f>IF(ISNA(VLOOKUP($A136,'part 2'!$AW$7:$AX$34,2,FALSE)),0,VLOOKUP($A136,'part 2'!$AW$7:$AX$34,2,FALSE))</f>
        <v>0</v>
      </c>
      <c r="T136" s="18">
        <v>0</v>
      </c>
    </row>
    <row r="137" spans="1:20" ht="12.75">
      <c r="A137" s="8">
        <v>6920</v>
      </c>
      <c r="B137" s="7" t="s">
        <v>153</v>
      </c>
      <c r="C137" s="9">
        <f>IF(ISNA(VLOOKUP($A137,'part 2'!A134:B279,2,FALSE)),0,VLOOKUP($A137,'part 2'!$A$9:$B$154,2,FALSE))</f>
        <v>445036.12</v>
      </c>
      <c r="D137" s="18">
        <f>IF(ISNA(VLOOKUP($A137,'part 2'!$D$7:$E$128,2,FALSE)),0,VLOOKUP($A137,'part 2'!$D$7:$E$128,2,FALSE))</f>
        <v>4028.9</v>
      </c>
      <c r="E137" s="9">
        <f>IF(ISNA(VLOOKUP($A137,'part 2'!$G$7:$H$151,2,FALSE)),0,VLOOKUP($A137,'part 2'!$G$7:$H$151,2,FALSE))</f>
        <v>33337.46</v>
      </c>
      <c r="F137" s="18">
        <f>IF(ISNA(VLOOKUP($A137,'part 2'!$J$7:$K$33,2,FALSE)),0,VLOOKUP($A137,'part 2'!$J$7:$K$33,2,FALSE))</f>
        <v>0</v>
      </c>
      <c r="G137" s="9">
        <f>IF(ISNA(VLOOKUP($A137,'part 2'!$M$7:$N$153,2,FALSE)),0,VLOOKUP($A137,'part 2'!$M$7:$N$153,2,FALSE))</f>
        <v>393359.28</v>
      </c>
      <c r="H137" s="18">
        <f>IF(ISNA(VLOOKUP($A137,'part 2'!$P$7:$Q$138,2,FALSE)),0,VLOOKUP($A137,'part 2'!$P$7:$Q$138,2,FALSE))</f>
        <v>6163.25</v>
      </c>
      <c r="I137" s="9">
        <f>IF(ISNA(VLOOKUP($A137,'part 2'!$S$7:$T$44,2,FALSE)),0,VLOOKUP($A137,'part 2'!$S$7:$T$44,2,FALSE))</f>
        <v>0</v>
      </c>
      <c r="J137" s="18">
        <f>IF(ISNA(VLOOKUP($A137,'part 2'!$V$7:$W$21,2,FALSE)),0,VLOOKUP($A137,'part 2'!$V$7:$W$21,2,FALSE))</f>
        <v>0</v>
      </c>
      <c r="K137" s="9">
        <f>IF(ISNA(VLOOKUP($A137,'part 2'!$Y$7:$Z$153,2,FALSE)),0,VLOOKUP($A137,'part 2'!$Y$7:$Z$153,2,FALSE))</f>
        <v>78381.97</v>
      </c>
      <c r="L137" s="18">
        <f>IF(ISNA(VLOOKUP($A137,'part 2'!$AB$7:$AC$23,2,FALSE)),0,VLOOKUP($A137,'part 2'!$AB$7:$AC$23,2,FALSE))</f>
        <v>0</v>
      </c>
      <c r="M137" s="9">
        <f>IF(ISNA(VLOOKUP($A137,'part 2'!$AE$7:$AF$10,2,FALSE)),0,VLOOKUP($A137,'part 2'!$AE$7:$AF$10,2,FALSE))</f>
        <v>0</v>
      </c>
      <c r="N137" s="18">
        <v>0</v>
      </c>
      <c r="O137" s="9">
        <f>IF(ISNA(VLOOKUP($A137,'part 2'!$AK$7:$AL$152,2,FALSE)),0,VLOOKUP($A137,'part 2'!$AK$7:$AL$152,2,FALSE))</f>
        <v>1317755.6</v>
      </c>
      <c r="P137" s="18">
        <f>IF(ISNA(VLOOKUP($A137,'part 2'!$AN$7:$AO$27,2,FALSE)),0,VLOOKUP($A137,'part 2'!$AN$7:$AO$27,2,FALSE))</f>
        <v>0</v>
      </c>
      <c r="Q137" s="18">
        <f>IF(ISNA(VLOOKUP($A137,'part 2'!$AQ$7:$AR$66,2,FALSE)),0,VLOOKUP($A137,'part 2'!$AQ$7:$AR$66,2,FALSE))</f>
        <v>0</v>
      </c>
      <c r="R137" s="9">
        <f>IF(ISNA(VLOOKUP($A137,'part 2'!$AT$7:$AU$12,2,FALSE)),0,VLOOKUP($A137,'part 2'!$AT$7:$AU$12,2,FALSE))</f>
        <v>0</v>
      </c>
      <c r="S137" s="9">
        <f>IF(ISNA(VLOOKUP($A137,'part 2'!$AW$7:$AX$34,2,FALSE)),0,VLOOKUP($A137,'part 2'!$AW$7:$AX$34,2,FALSE))</f>
        <v>22198.45</v>
      </c>
      <c r="T137" s="18">
        <v>0</v>
      </c>
    </row>
    <row r="138" spans="1:20" ht="12.75">
      <c r="A138" s="8">
        <v>7011</v>
      </c>
      <c r="B138" s="7" t="s">
        <v>154</v>
      </c>
      <c r="C138" s="9">
        <f>IF(ISNA(VLOOKUP($A138,'part 2'!A135:B280,2,FALSE)),0,VLOOKUP($A138,'part 2'!$A$9:$B$154,2,FALSE))</f>
        <v>279585.19</v>
      </c>
      <c r="D138" s="18">
        <f>IF(ISNA(VLOOKUP($A138,'part 2'!$D$7:$E$128,2,FALSE)),0,VLOOKUP($A138,'part 2'!$D$7:$E$128,2,FALSE))</f>
        <v>4906.07</v>
      </c>
      <c r="E138" s="9">
        <f>IF(ISNA(VLOOKUP($A138,'part 2'!$G$7:$H$151,2,FALSE)),0,VLOOKUP($A138,'part 2'!$G$7:$H$151,2,FALSE))</f>
        <v>11552.62</v>
      </c>
      <c r="F138" s="18">
        <f>IF(ISNA(VLOOKUP($A138,'part 2'!$J$7:$K$33,2,FALSE)),0,VLOOKUP($A138,'part 2'!$J$7:$K$33,2,FALSE))</f>
        <v>0</v>
      </c>
      <c r="G138" s="9">
        <f>IF(ISNA(VLOOKUP($A138,'part 2'!$M$7:$N$153,2,FALSE)),0,VLOOKUP($A138,'part 2'!$M$7:$N$153,2,FALSE))</f>
        <v>303888.55</v>
      </c>
      <c r="H138" s="18">
        <f>IF(ISNA(VLOOKUP($A138,'part 2'!$P$7:$Q$138,2,FALSE)),0,VLOOKUP($A138,'part 2'!$P$7:$Q$138,2,FALSE))</f>
        <v>96614.48</v>
      </c>
      <c r="I138" s="9">
        <f>IF(ISNA(VLOOKUP($A138,'part 2'!$S$7:$T$44,2,FALSE)),0,VLOOKUP($A138,'part 2'!$S$7:$T$44,2,FALSE))</f>
        <v>0</v>
      </c>
      <c r="J138" s="18">
        <f>IF(ISNA(VLOOKUP($A138,'part 2'!$V$7:$W$21,2,FALSE)),0,VLOOKUP($A138,'part 2'!$V$7:$W$21,2,FALSE))</f>
        <v>0</v>
      </c>
      <c r="K138" s="9">
        <f>IF(ISNA(VLOOKUP($A138,'part 2'!$Y$7:$Z$153,2,FALSE)),0,VLOOKUP($A138,'part 2'!$Y$7:$Z$153,2,FALSE))</f>
        <v>97437</v>
      </c>
      <c r="L138" s="18">
        <f>IF(ISNA(VLOOKUP($A138,'part 2'!$AB$7:$AC$23,2,FALSE)),0,VLOOKUP($A138,'part 2'!$AB$7:$AC$23,2,FALSE))</f>
        <v>0</v>
      </c>
      <c r="M138" s="9">
        <f>IF(ISNA(VLOOKUP($A138,'part 2'!$AE$7:$AF$10,2,FALSE)),0,VLOOKUP($A138,'part 2'!$AE$7:$AF$10,2,FALSE))</f>
        <v>0</v>
      </c>
      <c r="N138" s="18">
        <v>0</v>
      </c>
      <c r="O138" s="9">
        <f>IF(ISNA(VLOOKUP($A138,'part 2'!$AK$7:$AL$152,2,FALSE)),0,VLOOKUP($A138,'part 2'!$AK$7:$AL$152,2,FALSE))</f>
        <v>854619.24</v>
      </c>
      <c r="P138" s="18">
        <f>IF(ISNA(VLOOKUP($A138,'part 2'!$AN$7:$AO$27,2,FALSE)),0,VLOOKUP($A138,'part 2'!$AN$7:$AO$27,2,FALSE))</f>
        <v>0</v>
      </c>
      <c r="Q138" s="18">
        <f>IF(ISNA(VLOOKUP($A138,'part 2'!$AQ$7:$AR$66,2,FALSE)),0,VLOOKUP($A138,'part 2'!$AQ$7:$AR$66,2,FALSE))</f>
        <v>0</v>
      </c>
      <c r="R138" s="9">
        <f>IF(ISNA(VLOOKUP($A138,'part 2'!$AT$7:$AU$12,2,FALSE)),0,VLOOKUP($A138,'part 2'!$AT$7:$AU$12,2,FALSE))</f>
        <v>0</v>
      </c>
      <c r="S138" s="9">
        <f>IF(ISNA(VLOOKUP($A138,'part 2'!$AW$7:$AX$34,2,FALSE)),0,VLOOKUP($A138,'part 2'!$AW$7:$AX$34,2,FALSE))</f>
        <v>0</v>
      </c>
      <c r="T138" s="18">
        <v>0</v>
      </c>
    </row>
    <row r="139" spans="1:20" ht="12.75">
      <c r="A139" s="8">
        <v>7012</v>
      </c>
      <c r="B139" s="7" t="s">
        <v>155</v>
      </c>
      <c r="C139" s="9">
        <f>IF(ISNA(VLOOKUP($A139,'part 2'!A136:B281,2,FALSE)),0,VLOOKUP($A139,'part 2'!$A$9:$B$154,2,FALSE))</f>
        <v>593464.04</v>
      </c>
      <c r="D139" s="18">
        <f>IF(ISNA(VLOOKUP($A139,'part 2'!$D$7:$E$128,2,FALSE)),0,VLOOKUP($A139,'part 2'!$D$7:$E$128,2,FALSE))</f>
        <v>2645.56</v>
      </c>
      <c r="E139" s="9">
        <f>IF(ISNA(VLOOKUP($A139,'part 2'!$G$7:$H$151,2,FALSE)),0,VLOOKUP($A139,'part 2'!$G$7:$H$151,2,FALSE))</f>
        <v>38503.21</v>
      </c>
      <c r="F139" s="18">
        <f>IF(ISNA(VLOOKUP($A139,'part 2'!$J$7:$K$33,2,FALSE)),0,VLOOKUP($A139,'part 2'!$J$7:$K$33,2,FALSE))</f>
        <v>0</v>
      </c>
      <c r="G139" s="9">
        <f>IF(ISNA(VLOOKUP($A139,'part 2'!$M$7:$N$153,2,FALSE)),0,VLOOKUP($A139,'part 2'!$M$7:$N$153,2,FALSE))</f>
        <v>593826.14</v>
      </c>
      <c r="H139" s="18">
        <f>IF(ISNA(VLOOKUP($A139,'part 2'!$P$7:$Q$138,2,FALSE)),0,VLOOKUP($A139,'part 2'!$P$7:$Q$138,2,FALSE))</f>
        <v>0</v>
      </c>
      <c r="I139" s="9">
        <f>IF(ISNA(VLOOKUP($A139,'part 2'!$S$7:$T$44,2,FALSE)),0,VLOOKUP($A139,'part 2'!$S$7:$T$44,2,FALSE))</f>
        <v>33407.89</v>
      </c>
      <c r="J139" s="18">
        <f>IF(ISNA(VLOOKUP($A139,'part 2'!$V$7:$W$21,2,FALSE)),0,VLOOKUP($A139,'part 2'!$V$7:$W$21,2,FALSE))</f>
        <v>0</v>
      </c>
      <c r="K139" s="9">
        <f>IF(ISNA(VLOOKUP($A139,'part 2'!$Y$7:$Z$153,2,FALSE)),0,VLOOKUP($A139,'part 2'!$Y$7:$Z$153,2,FALSE))</f>
        <v>139630.96</v>
      </c>
      <c r="L139" s="18">
        <f>IF(ISNA(VLOOKUP($A139,'part 2'!$AB$7:$AC$23,2,FALSE)),0,VLOOKUP($A139,'part 2'!$AB$7:$AC$23,2,FALSE))</f>
        <v>0</v>
      </c>
      <c r="M139" s="9">
        <f>IF(ISNA(VLOOKUP($A139,'part 2'!$AE$7:$AF$10,2,FALSE)),0,VLOOKUP($A139,'part 2'!$AE$7:$AF$10,2,FALSE))</f>
        <v>0</v>
      </c>
      <c r="N139" s="18">
        <v>0</v>
      </c>
      <c r="O139" s="9">
        <f>IF(ISNA(VLOOKUP($A139,'part 2'!$AK$7:$AL$152,2,FALSE)),0,VLOOKUP($A139,'part 2'!$AK$7:$AL$152,2,FALSE))</f>
        <v>1971440.13</v>
      </c>
      <c r="P139" s="18">
        <f>IF(ISNA(VLOOKUP($A139,'part 2'!$AN$7:$AO$27,2,FALSE)),0,VLOOKUP($A139,'part 2'!$AN$7:$AO$27,2,FALSE))</f>
        <v>0</v>
      </c>
      <c r="Q139" s="18">
        <f>IF(ISNA(VLOOKUP($A139,'part 2'!$AQ$7:$AR$66,2,FALSE)),0,VLOOKUP($A139,'part 2'!$AQ$7:$AR$66,2,FALSE))</f>
        <v>2179.98</v>
      </c>
      <c r="R139" s="9">
        <f>IF(ISNA(VLOOKUP($A139,'part 2'!$AT$7:$AU$12,2,FALSE)),0,VLOOKUP($A139,'part 2'!$AT$7:$AU$12,2,FALSE))</f>
        <v>0</v>
      </c>
      <c r="S139" s="9">
        <f>IF(ISNA(VLOOKUP($A139,'part 2'!$AW$7:$AX$34,2,FALSE)),0,VLOOKUP($A139,'part 2'!$AW$7:$AX$34,2,FALSE))</f>
        <v>39087.84</v>
      </c>
      <c r="T139" s="18">
        <v>0</v>
      </c>
    </row>
    <row r="140" spans="1:20" ht="12.75">
      <c r="A140" s="8">
        <v>7100</v>
      </c>
      <c r="B140" s="7" t="s">
        <v>156</v>
      </c>
      <c r="C140" s="9">
        <f>IF(ISNA(VLOOKUP($A140,'part 2'!A137:B282,2,FALSE)),0,VLOOKUP($A140,'part 2'!$A$9:$B$154,2,FALSE))</f>
        <v>627833.29</v>
      </c>
      <c r="D140" s="18">
        <f>IF(ISNA(VLOOKUP($A140,'part 2'!$D$7:$E$128,2,FALSE)),0,VLOOKUP($A140,'part 2'!$D$7:$E$128,2,FALSE))</f>
        <v>2446</v>
      </c>
      <c r="E140" s="9">
        <f>IF(ISNA(VLOOKUP($A140,'part 2'!$G$7:$H$151,2,FALSE)),0,VLOOKUP($A140,'part 2'!$G$7:$H$151,2,FALSE))</f>
        <v>44687.65</v>
      </c>
      <c r="F140" s="18">
        <f>IF(ISNA(VLOOKUP($A140,'part 2'!$J$7:$K$33,2,FALSE)),0,VLOOKUP($A140,'part 2'!$J$7:$K$33,2,FALSE))</f>
        <v>0</v>
      </c>
      <c r="G140" s="9">
        <f>IF(ISNA(VLOOKUP($A140,'part 2'!$M$7:$N$153,2,FALSE)),0,VLOOKUP($A140,'part 2'!$M$7:$N$153,2,FALSE))</f>
        <v>727729.59</v>
      </c>
      <c r="H140" s="18">
        <f>IF(ISNA(VLOOKUP($A140,'part 2'!$P$7:$Q$138,2,FALSE)),0,VLOOKUP($A140,'part 2'!$P$7:$Q$138,2,FALSE))</f>
        <v>0</v>
      </c>
      <c r="I140" s="9">
        <f>IF(ISNA(VLOOKUP($A140,'part 2'!$S$7:$T$44,2,FALSE)),0,VLOOKUP($A140,'part 2'!$S$7:$T$44,2,FALSE))</f>
        <v>6137.18</v>
      </c>
      <c r="J140" s="18">
        <f>IF(ISNA(VLOOKUP($A140,'part 2'!$V$7:$W$21,2,FALSE)),0,VLOOKUP($A140,'part 2'!$V$7:$W$21,2,FALSE))</f>
        <v>1049</v>
      </c>
      <c r="K140" s="9">
        <f>IF(ISNA(VLOOKUP($A140,'part 2'!$Y$7:$Z$153,2,FALSE)),0,VLOOKUP($A140,'part 2'!$Y$7:$Z$153,2,FALSE))</f>
        <v>142250.25</v>
      </c>
      <c r="L140" s="18">
        <f>IF(ISNA(VLOOKUP($A140,'part 2'!$AB$7:$AC$23,2,FALSE)),0,VLOOKUP($A140,'part 2'!$AB$7:$AC$23,2,FALSE))</f>
        <v>0</v>
      </c>
      <c r="M140" s="9">
        <f>IF(ISNA(VLOOKUP($A140,'part 2'!$AE$7:$AF$10,2,FALSE)),0,VLOOKUP($A140,'part 2'!$AE$7:$AF$10,2,FALSE))</f>
        <v>0</v>
      </c>
      <c r="N140" s="18">
        <v>0</v>
      </c>
      <c r="O140" s="9">
        <f>IF(ISNA(VLOOKUP($A140,'part 2'!$AK$7:$AL$152,2,FALSE)),0,VLOOKUP($A140,'part 2'!$AK$7:$AL$152,2,FALSE))</f>
        <v>2099242.48</v>
      </c>
      <c r="P140" s="18">
        <f>IF(ISNA(VLOOKUP($A140,'part 2'!$AN$7:$AO$27,2,FALSE)),0,VLOOKUP($A140,'part 2'!$AN$7:$AO$27,2,FALSE))</f>
        <v>0</v>
      </c>
      <c r="Q140" s="18">
        <f>IF(ISNA(VLOOKUP($A140,'part 2'!$AQ$7:$AR$66,2,FALSE)),0,VLOOKUP($A140,'part 2'!$AQ$7:$AR$66,2,FALSE))</f>
        <v>898.9</v>
      </c>
      <c r="R140" s="9">
        <f>IF(ISNA(VLOOKUP($A140,'part 2'!$AT$7:$AU$12,2,FALSE)),0,VLOOKUP($A140,'part 2'!$AT$7:$AU$12,2,FALSE))</f>
        <v>0</v>
      </c>
      <c r="S140" s="9">
        <f>IF(ISNA(VLOOKUP($A140,'part 2'!$AW$7:$AX$34,2,FALSE)),0,VLOOKUP($A140,'part 2'!$AW$7:$AX$34,2,FALSE))</f>
        <v>26735.91</v>
      </c>
      <c r="T140" s="18">
        <v>0</v>
      </c>
    </row>
    <row r="141" spans="1:20" ht="12.75">
      <c r="A141" s="8">
        <v>7200</v>
      </c>
      <c r="B141" s="7" t="s">
        <v>86</v>
      </c>
      <c r="C141" s="9">
        <f>IF(ISNA(VLOOKUP($A141,'part 2'!A138:B283,2,FALSE)),0,VLOOKUP($A141,'part 2'!$A$9:$B$154,2,FALSE))</f>
        <v>327611.07</v>
      </c>
      <c r="D141" s="18">
        <f>IF(ISNA(VLOOKUP($A141,'part 2'!$D$7:$E$128,2,FALSE)),0,VLOOKUP($A141,'part 2'!$D$7:$E$128,2,FALSE))</f>
        <v>1270.91</v>
      </c>
      <c r="E141" s="9">
        <f>IF(ISNA(VLOOKUP($A141,'part 2'!$G$7:$H$151,2,FALSE)),0,VLOOKUP($A141,'part 2'!$G$7:$H$151,2,FALSE))</f>
        <v>0</v>
      </c>
      <c r="F141" s="18">
        <f>IF(ISNA(VLOOKUP($A141,'part 2'!$J$7:$K$33,2,FALSE)),0,VLOOKUP($A141,'part 2'!$J$7:$K$33,2,FALSE))</f>
        <v>0</v>
      </c>
      <c r="G141" s="9">
        <f>IF(ISNA(VLOOKUP($A141,'part 2'!$M$7:$N$153,2,FALSE)),0,VLOOKUP($A141,'part 2'!$M$7:$N$153,2,FALSE))</f>
        <v>881012.07</v>
      </c>
      <c r="H141" s="18">
        <f>IF(ISNA(VLOOKUP($A141,'part 2'!$P$7:$Q$138,2,FALSE)),0,VLOOKUP($A141,'part 2'!$P$7:$Q$138,2,FALSE))</f>
        <v>58236.99</v>
      </c>
      <c r="I141" s="9">
        <f>IF(ISNA(VLOOKUP($A141,'part 2'!$S$7:$T$44,2,FALSE)),0,VLOOKUP($A141,'part 2'!$S$7:$T$44,2,FALSE))</f>
        <v>0</v>
      </c>
      <c r="J141" s="18">
        <f>IF(ISNA(VLOOKUP($A141,'part 2'!$V$7:$W$21,2,FALSE)),0,VLOOKUP($A141,'part 2'!$V$7:$W$21,2,FALSE))</f>
        <v>0</v>
      </c>
      <c r="K141" s="9">
        <f>IF(ISNA(VLOOKUP($A141,'part 2'!$Y$7:$Z$153,2,FALSE)),0,VLOOKUP($A141,'part 2'!$Y$7:$Z$153,2,FALSE))</f>
        <v>90136.52</v>
      </c>
      <c r="L141" s="18">
        <f>IF(ISNA(VLOOKUP($A141,'part 2'!$AB$7:$AC$23,2,FALSE)),0,VLOOKUP($A141,'part 2'!$AB$7:$AC$23,2,FALSE))</f>
        <v>0</v>
      </c>
      <c r="M141" s="9">
        <f>IF(ISNA(VLOOKUP($A141,'part 2'!$AE$7:$AF$10,2,FALSE)),0,VLOOKUP($A141,'part 2'!$AE$7:$AF$10,2,FALSE))</f>
        <v>0</v>
      </c>
      <c r="N141" s="18">
        <v>0</v>
      </c>
      <c r="O141" s="9">
        <f>IF(ISNA(VLOOKUP($A141,'part 2'!$AK$7:$AL$152,2,FALSE)),0,VLOOKUP($A141,'part 2'!$AK$7:$AL$152,2,FALSE))</f>
        <v>1562528.43</v>
      </c>
      <c r="P141" s="18">
        <f>IF(ISNA(VLOOKUP($A141,'part 2'!$AN$7:$AO$27,2,FALSE)),0,VLOOKUP($A141,'part 2'!$AN$7:$AO$27,2,FALSE))</f>
        <v>0</v>
      </c>
      <c r="Q141" s="18">
        <f>IF(ISNA(VLOOKUP($A141,'part 2'!$AQ$7:$AR$66,2,FALSE)),0,VLOOKUP($A141,'part 2'!$AQ$7:$AR$66,2,FALSE))</f>
        <v>0</v>
      </c>
      <c r="R141" s="9">
        <f>IF(ISNA(VLOOKUP($A141,'part 2'!$AT$7:$AU$12,2,FALSE)),0,VLOOKUP($A141,'part 2'!$AT$7:$AU$12,2,FALSE))</f>
        <v>0</v>
      </c>
      <c r="S141" s="9">
        <f>IF(ISNA(VLOOKUP($A141,'part 2'!$AW$7:$AX$34,2,FALSE)),0,VLOOKUP($A141,'part 2'!$AW$7:$AX$34,2,FALSE))</f>
        <v>0</v>
      </c>
      <c r="T141" s="18">
        <v>0</v>
      </c>
    </row>
    <row r="142" spans="1:20" ht="12.75">
      <c r="A142" s="8">
        <v>7300</v>
      </c>
      <c r="B142" s="7" t="s">
        <v>87</v>
      </c>
      <c r="C142" s="9">
        <f>IF(ISNA(VLOOKUP($A142,'part 2'!A139:B284,2,FALSE)),0,VLOOKUP($A142,'part 2'!$A$9:$B$154,2,FALSE))</f>
        <v>551879.13</v>
      </c>
      <c r="D142" s="18">
        <f>IF(ISNA(VLOOKUP($A142,'part 2'!$D$7:$E$128,2,FALSE)),0,VLOOKUP($A142,'part 2'!$D$7:$E$128,2,FALSE))</f>
        <v>6948</v>
      </c>
      <c r="E142" s="9">
        <f>IF(ISNA(VLOOKUP($A142,'part 2'!$G$7:$H$151,2,FALSE)),0,VLOOKUP($A142,'part 2'!$G$7:$H$151,2,FALSE))</f>
        <v>19098.02</v>
      </c>
      <c r="F142" s="18">
        <f>IF(ISNA(VLOOKUP($A142,'part 2'!$J$7:$K$33,2,FALSE)),0,VLOOKUP($A142,'part 2'!$J$7:$K$33,2,FALSE))</f>
        <v>0</v>
      </c>
      <c r="G142" s="9">
        <f>IF(ISNA(VLOOKUP($A142,'part 2'!$M$7:$N$153,2,FALSE)),0,VLOOKUP($A142,'part 2'!$M$7:$N$153,2,FALSE))</f>
        <v>535956.66</v>
      </c>
      <c r="H142" s="18">
        <f>IF(ISNA(VLOOKUP($A142,'part 2'!$P$7:$Q$138,2,FALSE)),0,VLOOKUP($A142,'part 2'!$P$7:$Q$138,2,FALSE))</f>
        <v>44907.62</v>
      </c>
      <c r="I142" s="9">
        <f>IF(ISNA(VLOOKUP($A142,'part 2'!$S$7:$T$44,2,FALSE)),0,VLOOKUP($A142,'part 2'!$S$7:$T$44,2,FALSE))</f>
        <v>0</v>
      </c>
      <c r="J142" s="18">
        <f>IF(ISNA(VLOOKUP($A142,'part 2'!$V$7:$W$21,2,FALSE)),0,VLOOKUP($A142,'part 2'!$V$7:$W$21,2,FALSE))</f>
        <v>0</v>
      </c>
      <c r="K142" s="9">
        <f>IF(ISNA(VLOOKUP($A142,'part 2'!$Y$7:$Z$153,2,FALSE)),0,VLOOKUP($A142,'part 2'!$Y$7:$Z$153,2,FALSE))</f>
        <v>101677.4</v>
      </c>
      <c r="L142" s="18">
        <f>IF(ISNA(VLOOKUP($A142,'part 2'!$AB$7:$AC$23,2,FALSE)),0,VLOOKUP($A142,'part 2'!$AB$7:$AC$23,2,FALSE))</f>
        <v>0</v>
      </c>
      <c r="M142" s="9">
        <f>IF(ISNA(VLOOKUP($A142,'part 2'!$AE$7:$AF$10,2,FALSE)),0,VLOOKUP($A142,'part 2'!$AE$7:$AF$10,2,FALSE))</f>
        <v>0</v>
      </c>
      <c r="N142" s="18">
        <v>0</v>
      </c>
      <c r="O142" s="9">
        <f>IF(ISNA(VLOOKUP($A142,'part 2'!$AK$7:$AL$152,2,FALSE)),0,VLOOKUP($A142,'part 2'!$AK$7:$AL$152,2,FALSE))</f>
        <v>1447074.52</v>
      </c>
      <c r="P142" s="18">
        <f>IF(ISNA(VLOOKUP($A142,'part 2'!$AN$7:$AO$27,2,FALSE)),0,VLOOKUP($A142,'part 2'!$AN$7:$AO$27,2,FALSE))</f>
        <v>0</v>
      </c>
      <c r="Q142" s="18">
        <f>IF(ISNA(VLOOKUP($A142,'part 2'!$AQ$7:$AR$66,2,FALSE)),0,VLOOKUP($A142,'part 2'!$AQ$7:$AR$66,2,FALSE))</f>
        <v>0</v>
      </c>
      <c r="R142" s="9">
        <f>IF(ISNA(VLOOKUP($A142,'part 2'!$AT$7:$AU$12,2,FALSE)),0,VLOOKUP($A142,'part 2'!$AT$7:$AU$12,2,FALSE))</f>
        <v>0</v>
      </c>
      <c r="S142" s="9">
        <f>IF(ISNA(VLOOKUP($A142,'part 2'!$AW$7:$AX$34,2,FALSE)),0,VLOOKUP($A142,'part 2'!$AW$7:$AX$34,2,FALSE))</f>
        <v>0</v>
      </c>
      <c r="T142" s="18">
        <v>0</v>
      </c>
    </row>
    <row r="143" spans="1:20" ht="12.75">
      <c r="A143" s="8">
        <v>7320</v>
      </c>
      <c r="B143" s="7" t="s">
        <v>157</v>
      </c>
      <c r="C143" s="9">
        <f>IF(ISNA(VLOOKUP($A143,'part 2'!A140:B285,2,FALSE)),0,VLOOKUP($A143,'part 2'!$A$9:$B$154,2,FALSE))</f>
        <v>427212.33</v>
      </c>
      <c r="D143" s="18">
        <f>IF(ISNA(VLOOKUP($A143,'part 2'!$D$7:$E$128,2,FALSE)),0,VLOOKUP($A143,'part 2'!$D$7:$E$128,2,FALSE))</f>
        <v>3577</v>
      </c>
      <c r="E143" s="9">
        <f>IF(ISNA(VLOOKUP($A143,'part 2'!$G$7:$H$151,2,FALSE)),0,VLOOKUP($A143,'part 2'!$G$7:$H$151,2,FALSE))</f>
        <v>17113</v>
      </c>
      <c r="F143" s="18">
        <f>IF(ISNA(VLOOKUP($A143,'part 2'!$J$7:$K$33,2,FALSE)),0,VLOOKUP($A143,'part 2'!$J$7:$K$33,2,FALSE))</f>
        <v>0</v>
      </c>
      <c r="G143" s="9">
        <f>IF(ISNA(VLOOKUP($A143,'part 2'!$M$7:$N$153,2,FALSE)),0,VLOOKUP($A143,'part 2'!$M$7:$N$153,2,FALSE))</f>
        <v>507079.77</v>
      </c>
      <c r="H143" s="18">
        <f>IF(ISNA(VLOOKUP($A143,'part 2'!$P$7:$Q$138,2,FALSE)),0,VLOOKUP($A143,'part 2'!$P$7:$Q$138,2,FALSE))</f>
        <v>9586.76</v>
      </c>
      <c r="I143" s="9">
        <f>IF(ISNA(VLOOKUP($A143,'part 2'!$S$7:$T$44,2,FALSE)),0,VLOOKUP($A143,'part 2'!$S$7:$T$44,2,FALSE))</f>
        <v>27967.18</v>
      </c>
      <c r="J143" s="18">
        <f>IF(ISNA(VLOOKUP($A143,'part 2'!$V$7:$W$21,2,FALSE)),0,VLOOKUP($A143,'part 2'!$V$7:$W$21,2,FALSE))</f>
        <v>5750</v>
      </c>
      <c r="K143" s="9">
        <f>IF(ISNA(VLOOKUP($A143,'part 2'!$Y$7:$Z$153,2,FALSE)),0,VLOOKUP($A143,'part 2'!$Y$7:$Z$153,2,FALSE))</f>
        <v>115154.25</v>
      </c>
      <c r="L143" s="18">
        <f>IF(ISNA(VLOOKUP($A143,'part 2'!$AB$7:$AC$23,2,FALSE)),0,VLOOKUP($A143,'part 2'!$AB$7:$AC$23,2,FALSE))</f>
        <v>0</v>
      </c>
      <c r="M143" s="9">
        <f>IF(ISNA(VLOOKUP($A143,'part 2'!$AE$7:$AF$10,2,FALSE)),0,VLOOKUP($A143,'part 2'!$AE$7:$AF$10,2,FALSE))</f>
        <v>0</v>
      </c>
      <c r="N143" s="18">
        <v>0</v>
      </c>
      <c r="O143" s="9">
        <f>IF(ISNA(VLOOKUP($A143,'part 2'!$AK$7:$AL$152,2,FALSE)),0,VLOOKUP($A143,'part 2'!$AK$7:$AL$152,2,FALSE))</f>
        <v>1235366.77</v>
      </c>
      <c r="P143" s="18">
        <f>IF(ISNA(VLOOKUP($A143,'part 2'!$AN$7:$AO$27,2,FALSE)),0,VLOOKUP($A143,'part 2'!$AN$7:$AO$27,2,FALSE))</f>
        <v>0</v>
      </c>
      <c r="Q143" s="18">
        <f>IF(ISNA(VLOOKUP($A143,'part 2'!$AQ$7:$AR$66,2,FALSE)),0,VLOOKUP($A143,'part 2'!$AQ$7:$AR$66,2,FALSE))</f>
        <v>0</v>
      </c>
      <c r="R143" s="9">
        <f>IF(ISNA(VLOOKUP($A143,'part 2'!$AT$7:$AU$12,2,FALSE)),0,VLOOKUP($A143,'part 2'!$AT$7:$AU$12,2,FALSE))</f>
        <v>0</v>
      </c>
      <c r="S143" s="9">
        <f>IF(ISNA(VLOOKUP($A143,'part 2'!$AW$7:$AX$34,2,FALSE)),0,VLOOKUP($A143,'part 2'!$AW$7:$AX$34,2,FALSE))</f>
        <v>0</v>
      </c>
      <c r="T143" s="18">
        <v>0</v>
      </c>
    </row>
    <row r="144" spans="1:20" ht="12.75">
      <c r="A144" s="8">
        <v>7400</v>
      </c>
      <c r="B144" s="7" t="s">
        <v>88</v>
      </c>
      <c r="C144" s="9">
        <f>IF(ISNA(VLOOKUP($A144,'part 2'!A141:B286,2,FALSE)),0,VLOOKUP($A144,'part 2'!$A$9:$B$154,2,FALSE))</f>
        <v>612029.69</v>
      </c>
      <c r="D144" s="18">
        <f>IF(ISNA(VLOOKUP($A144,'part 2'!$D$7:$E$128,2,FALSE)),0,VLOOKUP($A144,'part 2'!$D$7:$E$128,2,FALSE))</f>
        <v>5118.99</v>
      </c>
      <c r="E144" s="9">
        <f>IF(ISNA(VLOOKUP($A144,'part 2'!$G$7:$H$151,2,FALSE)),0,VLOOKUP($A144,'part 2'!$G$7:$H$151,2,FALSE))</f>
        <v>78739.31</v>
      </c>
      <c r="F144" s="18">
        <f>IF(ISNA(VLOOKUP($A144,'part 2'!$J$7:$K$33,2,FALSE)),0,VLOOKUP($A144,'part 2'!$J$7:$K$33,2,FALSE))</f>
        <v>0</v>
      </c>
      <c r="G144" s="9">
        <f>IF(ISNA(VLOOKUP($A144,'part 2'!$M$7:$N$153,2,FALSE)),0,VLOOKUP($A144,'part 2'!$M$7:$N$153,2,FALSE))</f>
        <v>1184995.78</v>
      </c>
      <c r="H144" s="18">
        <f>IF(ISNA(VLOOKUP($A144,'part 2'!$P$7:$Q$138,2,FALSE)),0,VLOOKUP($A144,'part 2'!$P$7:$Q$138,2,FALSE))</f>
        <v>51620.67</v>
      </c>
      <c r="I144" s="9">
        <f>IF(ISNA(VLOOKUP($A144,'part 2'!$S$7:$T$44,2,FALSE)),0,VLOOKUP($A144,'part 2'!$S$7:$T$44,2,FALSE))</f>
        <v>0</v>
      </c>
      <c r="J144" s="18">
        <f>IF(ISNA(VLOOKUP($A144,'part 2'!$V$7:$W$21,2,FALSE)),0,VLOOKUP($A144,'part 2'!$V$7:$W$21,2,FALSE))</f>
        <v>0</v>
      </c>
      <c r="K144" s="9">
        <f>IF(ISNA(VLOOKUP($A144,'part 2'!$Y$7:$Z$153,2,FALSE)),0,VLOOKUP($A144,'part 2'!$Y$7:$Z$153,2,FALSE))</f>
        <v>204469.52</v>
      </c>
      <c r="L144" s="18">
        <f>IF(ISNA(VLOOKUP($A144,'part 2'!$AB$7:$AC$23,2,FALSE)),0,VLOOKUP($A144,'part 2'!$AB$7:$AC$23,2,FALSE))</f>
        <v>0</v>
      </c>
      <c r="M144" s="9">
        <f>IF(ISNA(VLOOKUP($A144,'part 2'!$AE$7:$AF$10,2,FALSE)),0,VLOOKUP($A144,'part 2'!$AE$7:$AF$10,2,FALSE))</f>
        <v>0</v>
      </c>
      <c r="N144" s="18">
        <v>0</v>
      </c>
      <c r="O144" s="9">
        <f>IF(ISNA(VLOOKUP($A144,'part 2'!$AK$7:$AL$152,2,FALSE)),0,VLOOKUP($A144,'part 2'!$AK$7:$AL$152,2,FALSE))</f>
        <v>1479992.27</v>
      </c>
      <c r="P144" s="18">
        <f>IF(ISNA(VLOOKUP($A144,'part 2'!$AN$7:$AO$27,2,FALSE)),0,VLOOKUP($A144,'part 2'!$AN$7:$AO$27,2,FALSE))</f>
        <v>0</v>
      </c>
      <c r="Q144" s="18">
        <f>IF(ISNA(VLOOKUP($A144,'part 2'!$AQ$7:$AR$66,2,FALSE)),0,VLOOKUP($A144,'part 2'!$AQ$7:$AR$66,2,FALSE))</f>
        <v>49888.03</v>
      </c>
      <c r="R144" s="9">
        <f>IF(ISNA(VLOOKUP($A144,'part 2'!$AT$7:$AU$12,2,FALSE)),0,VLOOKUP($A144,'part 2'!$AT$7:$AU$12,2,FALSE))</f>
        <v>0</v>
      </c>
      <c r="S144" s="9">
        <f>IF(ISNA(VLOOKUP($A144,'part 2'!$AW$7:$AX$34,2,FALSE)),0,VLOOKUP($A144,'part 2'!$AW$7:$AX$34,2,FALSE))</f>
        <v>0</v>
      </c>
      <c r="T144" s="18">
        <v>0</v>
      </c>
    </row>
    <row r="145" spans="1:20" ht="12.75">
      <c r="A145" s="8">
        <v>7500</v>
      </c>
      <c r="B145" s="7" t="s">
        <v>158</v>
      </c>
      <c r="C145" s="9">
        <f>IF(ISNA(VLOOKUP($A145,'part 2'!A142:B287,2,FALSE)),0,VLOOKUP($A145,'part 2'!$A$9:$B$154,2,FALSE))</f>
        <v>1937515.66</v>
      </c>
      <c r="D145" s="18">
        <f>IF(ISNA(VLOOKUP($A145,'part 2'!$D$7:$E$128,2,FALSE)),0,VLOOKUP($A145,'part 2'!$D$7:$E$128,2,FALSE))</f>
        <v>24952.23</v>
      </c>
      <c r="E145" s="9">
        <f>IF(ISNA(VLOOKUP($A145,'part 2'!$G$7:$H$151,2,FALSE)),0,VLOOKUP($A145,'part 2'!$G$7:$H$151,2,FALSE))</f>
        <v>83180.83</v>
      </c>
      <c r="F145" s="18">
        <f>IF(ISNA(VLOOKUP($A145,'part 2'!$J$7:$K$33,2,FALSE)),0,VLOOKUP($A145,'part 2'!$J$7:$K$33,2,FALSE))</f>
        <v>0</v>
      </c>
      <c r="G145" s="9">
        <f>IF(ISNA(VLOOKUP($A145,'part 2'!$M$7:$N$153,2,FALSE)),0,VLOOKUP($A145,'part 2'!$M$7:$N$153,2,FALSE))</f>
        <v>2701942.73</v>
      </c>
      <c r="H145" s="18">
        <f>IF(ISNA(VLOOKUP($A145,'part 2'!$P$7:$Q$138,2,FALSE)),0,VLOOKUP($A145,'part 2'!$P$7:$Q$138,2,FALSE))</f>
        <v>241553.36</v>
      </c>
      <c r="I145" s="9">
        <f>IF(ISNA(VLOOKUP($A145,'part 2'!$S$7:$T$44,2,FALSE)),0,VLOOKUP($A145,'part 2'!$S$7:$T$44,2,FALSE))</f>
        <v>0</v>
      </c>
      <c r="J145" s="18">
        <f>IF(ISNA(VLOOKUP($A145,'part 2'!$V$7:$W$21,2,FALSE)),0,VLOOKUP($A145,'part 2'!$V$7:$W$21,2,FALSE))</f>
        <v>0</v>
      </c>
      <c r="K145" s="9">
        <f>IF(ISNA(VLOOKUP($A145,'part 2'!$Y$7:$Z$153,2,FALSE)),0,VLOOKUP($A145,'part 2'!$Y$7:$Z$153,2,FALSE))</f>
        <v>765908.97</v>
      </c>
      <c r="L145" s="18">
        <f>IF(ISNA(VLOOKUP($A145,'part 2'!$AB$7:$AC$23,2,FALSE)),0,VLOOKUP($A145,'part 2'!$AB$7:$AC$23,2,FALSE))</f>
        <v>0</v>
      </c>
      <c r="M145" s="9">
        <f>IF(ISNA(VLOOKUP($A145,'part 2'!$AE$7:$AF$10,2,FALSE)),0,VLOOKUP($A145,'part 2'!$AE$7:$AF$10,2,FALSE))</f>
        <v>0</v>
      </c>
      <c r="N145" s="18">
        <v>0</v>
      </c>
      <c r="O145" s="9">
        <f>IF(ISNA(VLOOKUP($A145,'part 2'!$AK$7:$AL$152,2,FALSE)),0,VLOOKUP($A145,'part 2'!$AK$7:$AL$152,2,FALSE))</f>
        <v>6047496.35</v>
      </c>
      <c r="P145" s="18">
        <f>IF(ISNA(VLOOKUP($A145,'part 2'!$AN$7:$AO$27,2,FALSE)),0,VLOOKUP($A145,'part 2'!$AN$7:$AO$27,2,FALSE))</f>
        <v>639.97</v>
      </c>
      <c r="Q145" s="18">
        <f>IF(ISNA(VLOOKUP($A145,'part 2'!$AQ$7:$AR$66,2,FALSE)),0,VLOOKUP($A145,'part 2'!$AQ$7:$AR$66,2,FALSE))</f>
        <v>0</v>
      </c>
      <c r="R145" s="9">
        <f>IF(ISNA(VLOOKUP($A145,'part 2'!$AT$7:$AU$12,2,FALSE)),0,VLOOKUP($A145,'part 2'!$AT$7:$AU$12,2,FALSE))</f>
        <v>0</v>
      </c>
      <c r="S145" s="9">
        <f>IF(ISNA(VLOOKUP($A145,'part 2'!$AW$7:$AX$34,2,FALSE)),0,VLOOKUP($A145,'part 2'!$AW$7:$AX$34,2,FALSE))</f>
        <v>0</v>
      </c>
      <c r="T145" s="18">
        <v>0</v>
      </c>
    </row>
    <row r="146" spans="1:20" ht="12.75">
      <c r="A146" s="8">
        <v>7611</v>
      </c>
      <c r="B146" s="7" t="s">
        <v>159</v>
      </c>
      <c r="C146" s="9">
        <f>IF(ISNA(VLOOKUP($A146,'part 2'!A143:B288,2,FALSE)),0,VLOOKUP($A146,'part 2'!$A$9:$B$154,2,FALSE))</f>
        <v>214595.67</v>
      </c>
      <c r="D146" s="18">
        <f>IF(ISNA(VLOOKUP($A146,'part 2'!$D$7:$E$128,2,FALSE)),0,VLOOKUP($A146,'part 2'!$D$7:$E$128,2,FALSE))</f>
        <v>0</v>
      </c>
      <c r="E146" s="9">
        <f>IF(ISNA(VLOOKUP($A146,'part 2'!$G$7:$H$151,2,FALSE)),0,VLOOKUP($A146,'part 2'!$G$7:$H$151,2,FALSE))</f>
        <v>6012.11</v>
      </c>
      <c r="F146" s="18">
        <f>IF(ISNA(VLOOKUP($A146,'part 2'!$J$7:$K$33,2,FALSE)),0,VLOOKUP($A146,'part 2'!$J$7:$K$33,2,FALSE))</f>
        <v>0</v>
      </c>
      <c r="G146" s="9">
        <f>IF(ISNA(VLOOKUP($A146,'part 2'!$M$7:$N$153,2,FALSE)),0,VLOOKUP($A146,'part 2'!$M$7:$N$153,2,FALSE))</f>
        <v>937863.17</v>
      </c>
      <c r="H146" s="18">
        <f>IF(ISNA(VLOOKUP($A146,'part 2'!$P$7:$Q$138,2,FALSE)),0,VLOOKUP($A146,'part 2'!$P$7:$Q$138,2,FALSE))</f>
        <v>90076.99</v>
      </c>
      <c r="I146" s="9">
        <f>IF(ISNA(VLOOKUP($A146,'part 2'!$S$7:$T$44,2,FALSE)),0,VLOOKUP($A146,'part 2'!$S$7:$T$44,2,FALSE))</f>
        <v>0</v>
      </c>
      <c r="J146" s="18">
        <f>IF(ISNA(VLOOKUP($A146,'part 2'!$V$7:$W$21,2,FALSE)),0,VLOOKUP($A146,'part 2'!$V$7:$W$21,2,FALSE))</f>
        <v>0</v>
      </c>
      <c r="K146" s="9">
        <f>IF(ISNA(VLOOKUP($A146,'part 2'!$Y$7:$Z$153,2,FALSE)),0,VLOOKUP($A146,'part 2'!$Y$7:$Z$153,2,FALSE))</f>
        <v>116856.45</v>
      </c>
      <c r="L146" s="18">
        <f>IF(ISNA(VLOOKUP($A146,'part 2'!$AB$7:$AC$23,2,FALSE)),0,VLOOKUP($A146,'part 2'!$AB$7:$AC$23,2,FALSE))</f>
        <v>0</v>
      </c>
      <c r="M146" s="9">
        <f>IF(ISNA(VLOOKUP($A146,'part 2'!$AE$7:$AF$10,2,FALSE)),0,VLOOKUP($A146,'part 2'!$AE$7:$AF$10,2,FALSE))</f>
        <v>0</v>
      </c>
      <c r="N146" s="18">
        <v>0</v>
      </c>
      <c r="O146" s="9">
        <f>IF(ISNA(VLOOKUP($A146,'part 2'!$AK$7:$AL$152,2,FALSE)),0,VLOOKUP($A146,'part 2'!$AK$7:$AL$152,2,FALSE))</f>
        <v>605293.36</v>
      </c>
      <c r="P146" s="18">
        <f>IF(ISNA(VLOOKUP($A146,'part 2'!$AN$7:$AO$27,2,FALSE)),0,VLOOKUP($A146,'part 2'!$AN$7:$AO$27,2,FALSE))</f>
        <v>0</v>
      </c>
      <c r="Q146" s="18">
        <f>IF(ISNA(VLOOKUP($A146,'part 2'!$AQ$7:$AR$66,2,FALSE)),0,VLOOKUP($A146,'part 2'!$AQ$7:$AR$66,2,FALSE))</f>
        <v>0</v>
      </c>
      <c r="R146" s="9">
        <f>IF(ISNA(VLOOKUP($A146,'part 2'!$AT$7:$AU$12,2,FALSE)),0,VLOOKUP($A146,'part 2'!$AT$7:$AU$12,2,FALSE))</f>
        <v>0</v>
      </c>
      <c r="S146" s="9">
        <f>IF(ISNA(VLOOKUP($A146,'part 2'!$AW$7:$AX$34,2,FALSE)),0,VLOOKUP($A146,'part 2'!$AW$7:$AX$34,2,FALSE))</f>
        <v>0</v>
      </c>
      <c r="T146" s="18">
        <v>0</v>
      </c>
    </row>
    <row r="147" spans="1:20" ht="12.75">
      <c r="A147" s="8">
        <v>7612</v>
      </c>
      <c r="B147" s="7" t="s">
        <v>160</v>
      </c>
      <c r="C147" s="9">
        <f>IF(ISNA(VLOOKUP($A147,'part 2'!A144:B289,2,FALSE)),0,VLOOKUP($A147,'part 2'!$A$9:$B$154,2,FALSE))</f>
        <v>287579.84</v>
      </c>
      <c r="D147" s="18">
        <f>IF(ISNA(VLOOKUP($A147,'part 2'!$D$7:$E$128,2,FALSE)),0,VLOOKUP($A147,'part 2'!$D$7:$E$128,2,FALSE))</f>
        <v>0</v>
      </c>
      <c r="E147" s="9">
        <f>IF(ISNA(VLOOKUP($A147,'part 2'!$G$7:$H$151,2,FALSE)),0,VLOOKUP($A147,'part 2'!$G$7:$H$151,2,FALSE))</f>
        <v>11160.62</v>
      </c>
      <c r="F147" s="18">
        <f>IF(ISNA(VLOOKUP($A147,'part 2'!$J$7:$K$33,2,FALSE)),0,VLOOKUP($A147,'part 2'!$J$7:$K$33,2,FALSE))</f>
        <v>0</v>
      </c>
      <c r="G147" s="9">
        <f>IF(ISNA(VLOOKUP($A147,'part 2'!$M$7:$N$153,2,FALSE)),0,VLOOKUP($A147,'part 2'!$M$7:$N$153,2,FALSE))</f>
        <v>792627.75</v>
      </c>
      <c r="H147" s="18">
        <f>IF(ISNA(VLOOKUP($A147,'part 2'!$P$7:$Q$138,2,FALSE)),0,VLOOKUP($A147,'part 2'!$P$7:$Q$138,2,FALSE))</f>
        <v>6743.12</v>
      </c>
      <c r="I147" s="9">
        <f>IF(ISNA(VLOOKUP($A147,'part 2'!$S$7:$T$44,2,FALSE)),0,VLOOKUP($A147,'part 2'!$S$7:$T$44,2,FALSE))</f>
        <v>0</v>
      </c>
      <c r="J147" s="18">
        <f>IF(ISNA(VLOOKUP($A147,'part 2'!$V$7:$W$21,2,FALSE)),0,VLOOKUP($A147,'part 2'!$V$7:$W$21,2,FALSE))</f>
        <v>0</v>
      </c>
      <c r="K147" s="9">
        <f>IF(ISNA(VLOOKUP($A147,'part 2'!$Y$7:$Z$153,2,FALSE)),0,VLOOKUP($A147,'part 2'!$Y$7:$Z$153,2,FALSE))</f>
        <v>220752.3</v>
      </c>
      <c r="L147" s="18">
        <f>IF(ISNA(VLOOKUP($A147,'part 2'!$AB$7:$AC$23,2,FALSE)),0,VLOOKUP($A147,'part 2'!$AB$7:$AC$23,2,FALSE))</f>
        <v>0</v>
      </c>
      <c r="M147" s="9">
        <f>IF(ISNA(VLOOKUP($A147,'part 2'!$AE$7:$AF$10,2,FALSE)),0,VLOOKUP($A147,'part 2'!$AE$7:$AF$10,2,FALSE))</f>
        <v>0</v>
      </c>
      <c r="N147" s="18">
        <v>0</v>
      </c>
      <c r="O147" s="9">
        <f>IF(ISNA(VLOOKUP($A147,'part 2'!$AK$7:$AL$152,2,FALSE)),0,VLOOKUP($A147,'part 2'!$AK$7:$AL$152,2,FALSE))</f>
        <v>638697.64</v>
      </c>
      <c r="P147" s="18">
        <f>IF(ISNA(VLOOKUP($A147,'part 2'!$AN$7:$AO$27,2,FALSE)),0,VLOOKUP($A147,'part 2'!$AN$7:$AO$27,2,FALSE))</f>
        <v>0</v>
      </c>
      <c r="Q147" s="18">
        <f>IF(ISNA(VLOOKUP($A147,'part 2'!$AQ$7:$AR$66,2,FALSE)),0,VLOOKUP($A147,'part 2'!$AQ$7:$AR$66,2,FALSE))</f>
        <v>0</v>
      </c>
      <c r="R147" s="9">
        <f>IF(ISNA(VLOOKUP($A147,'part 2'!$AT$7:$AU$12,2,FALSE)),0,VLOOKUP($A147,'part 2'!$AT$7:$AU$12,2,FALSE))</f>
        <v>0</v>
      </c>
      <c r="S147" s="9">
        <f>IF(ISNA(VLOOKUP($A147,'part 2'!$AW$7:$AX$34,2,FALSE)),0,VLOOKUP($A147,'part 2'!$AW$7:$AX$34,2,FALSE))</f>
        <v>0</v>
      </c>
      <c r="T147" s="18">
        <v>0</v>
      </c>
    </row>
    <row r="148" spans="1:20" ht="12.75">
      <c r="A148" s="8">
        <v>7613</v>
      </c>
      <c r="B148" s="7" t="s">
        <v>161</v>
      </c>
      <c r="C148" s="9">
        <f>IF(ISNA(VLOOKUP($A148,'part 2'!A145:B290,2,FALSE)),0,VLOOKUP($A148,'part 2'!$A$9:$B$154,2,FALSE))</f>
        <v>579694.49</v>
      </c>
      <c r="D148" s="18">
        <f>IF(ISNA(VLOOKUP($A148,'part 2'!$D$7:$E$128,2,FALSE)),0,VLOOKUP($A148,'part 2'!$D$7:$E$128,2,FALSE))</f>
        <v>35311</v>
      </c>
      <c r="E148" s="9">
        <f>IF(ISNA(VLOOKUP($A148,'part 2'!$G$7:$H$151,2,FALSE)),0,VLOOKUP($A148,'part 2'!$G$7:$H$151,2,FALSE))</f>
        <v>11262.96</v>
      </c>
      <c r="F148" s="18">
        <f>IF(ISNA(VLOOKUP($A148,'part 2'!$J$7:$K$33,2,FALSE)),0,VLOOKUP($A148,'part 2'!$J$7:$K$33,2,FALSE))</f>
        <v>2386</v>
      </c>
      <c r="G148" s="9">
        <f>IF(ISNA(VLOOKUP($A148,'part 2'!$M$7:$N$153,2,FALSE)),0,VLOOKUP($A148,'part 2'!$M$7:$N$153,2,FALSE))</f>
        <v>901392.07</v>
      </c>
      <c r="H148" s="18">
        <f>IF(ISNA(VLOOKUP($A148,'part 2'!$P$7:$Q$138,2,FALSE)),0,VLOOKUP($A148,'part 2'!$P$7:$Q$138,2,FALSE))</f>
        <v>37418</v>
      </c>
      <c r="I148" s="9">
        <f>IF(ISNA(VLOOKUP($A148,'part 2'!$S$7:$T$44,2,FALSE)),0,VLOOKUP($A148,'part 2'!$S$7:$T$44,2,FALSE))</f>
        <v>0</v>
      </c>
      <c r="J148" s="18">
        <f>IF(ISNA(VLOOKUP($A148,'part 2'!$V$7:$W$21,2,FALSE)),0,VLOOKUP($A148,'part 2'!$V$7:$W$21,2,FALSE))</f>
        <v>0</v>
      </c>
      <c r="K148" s="9">
        <f>IF(ISNA(VLOOKUP($A148,'part 2'!$Y$7:$Z$153,2,FALSE)),0,VLOOKUP($A148,'part 2'!$Y$7:$Z$153,2,FALSE))</f>
        <v>218414.43</v>
      </c>
      <c r="L148" s="18">
        <f>IF(ISNA(VLOOKUP($A148,'part 2'!$AB$7:$AC$23,2,FALSE)),0,VLOOKUP($A148,'part 2'!$AB$7:$AC$23,2,FALSE))</f>
        <v>899.98</v>
      </c>
      <c r="M148" s="9">
        <f>IF(ISNA(VLOOKUP($A148,'part 2'!$AE$7:$AF$10,2,FALSE)),0,VLOOKUP($A148,'part 2'!$AE$7:$AF$10,2,FALSE))</f>
        <v>0</v>
      </c>
      <c r="N148" s="18">
        <v>0</v>
      </c>
      <c r="O148" s="9">
        <f>IF(ISNA(VLOOKUP($A148,'part 2'!$AK$7:$AL$152,2,FALSE)),0,VLOOKUP($A148,'part 2'!$AK$7:$AL$152,2,FALSE))</f>
        <v>1309573.95</v>
      </c>
      <c r="P148" s="18">
        <f>IF(ISNA(VLOOKUP($A148,'part 2'!$AN$7:$AO$27,2,FALSE)),0,VLOOKUP($A148,'part 2'!$AN$7:$AO$27,2,FALSE))</f>
        <v>0</v>
      </c>
      <c r="Q148" s="18">
        <f>IF(ISNA(VLOOKUP($A148,'part 2'!$AQ$7:$AR$66,2,FALSE)),0,VLOOKUP($A148,'part 2'!$AQ$7:$AR$66,2,FALSE))</f>
        <v>0</v>
      </c>
      <c r="R148" s="9">
        <f>IF(ISNA(VLOOKUP($A148,'part 2'!$AT$7:$AU$12,2,FALSE)),0,VLOOKUP($A148,'part 2'!$AT$7:$AU$12,2,FALSE))</f>
        <v>0</v>
      </c>
      <c r="S148" s="9">
        <f>IF(ISNA(VLOOKUP($A148,'part 2'!$AW$7:$AX$34,2,FALSE)),0,VLOOKUP($A148,'part 2'!$AW$7:$AX$34,2,FALSE))</f>
        <v>0</v>
      </c>
      <c r="T148" s="18">
        <v>0</v>
      </c>
    </row>
    <row r="149" spans="1:20" ht="12.75">
      <c r="A149" s="8">
        <v>7620</v>
      </c>
      <c r="B149" s="7" t="s">
        <v>162</v>
      </c>
      <c r="C149" s="9">
        <f>IF(ISNA(VLOOKUP($A149,'part 2'!A146:B291,2,FALSE)),0,VLOOKUP($A149,'part 2'!$A$9:$B$154,2,FALSE))</f>
        <v>1487210.77</v>
      </c>
      <c r="D149" s="18">
        <f>IF(ISNA(VLOOKUP($A149,'part 2'!$D$7:$E$128,2,FALSE)),0,VLOOKUP($A149,'part 2'!$D$7:$E$128,2,FALSE))</f>
        <v>0</v>
      </c>
      <c r="E149" s="9">
        <f>IF(ISNA(VLOOKUP($A149,'part 2'!$G$7:$H$151,2,FALSE)),0,VLOOKUP($A149,'part 2'!$G$7:$H$151,2,FALSE))</f>
        <v>39371.57</v>
      </c>
      <c r="F149" s="18">
        <f>IF(ISNA(VLOOKUP($A149,'part 2'!$J$7:$K$33,2,FALSE)),0,VLOOKUP($A149,'part 2'!$J$7:$K$33,2,FALSE))</f>
        <v>0</v>
      </c>
      <c r="G149" s="9">
        <f>IF(ISNA(VLOOKUP($A149,'part 2'!$M$7:$N$153,2,FALSE)),0,VLOOKUP($A149,'part 2'!$M$7:$N$153,2,FALSE))</f>
        <v>4525891.96</v>
      </c>
      <c r="H149" s="18">
        <f>IF(ISNA(VLOOKUP($A149,'part 2'!$P$7:$Q$138,2,FALSE)),0,VLOOKUP($A149,'part 2'!$P$7:$Q$138,2,FALSE))</f>
        <v>42415.03</v>
      </c>
      <c r="I149" s="9">
        <f>IF(ISNA(VLOOKUP($A149,'part 2'!$S$7:$T$44,2,FALSE)),0,VLOOKUP($A149,'part 2'!$S$7:$T$44,2,FALSE))</f>
        <v>0</v>
      </c>
      <c r="J149" s="18">
        <f>IF(ISNA(VLOOKUP($A149,'part 2'!$V$7:$W$21,2,FALSE)),0,VLOOKUP($A149,'part 2'!$V$7:$W$21,2,FALSE))</f>
        <v>0</v>
      </c>
      <c r="K149" s="9">
        <f>IF(ISNA(VLOOKUP($A149,'part 2'!$Y$7:$Z$153,2,FALSE)),0,VLOOKUP($A149,'part 2'!$Y$7:$Z$153,2,FALSE))</f>
        <v>751765.2</v>
      </c>
      <c r="L149" s="18">
        <f>IF(ISNA(VLOOKUP($A149,'part 2'!$AB$7:$AC$23,2,FALSE)),0,VLOOKUP($A149,'part 2'!$AB$7:$AC$23,2,FALSE))</f>
        <v>0</v>
      </c>
      <c r="M149" s="9">
        <f>IF(ISNA(VLOOKUP($A149,'part 2'!$AE$7:$AF$10,2,FALSE)),0,VLOOKUP($A149,'part 2'!$AE$7:$AF$10,2,FALSE))</f>
        <v>0</v>
      </c>
      <c r="N149" s="18">
        <v>0</v>
      </c>
      <c r="O149" s="9">
        <f>IF(ISNA(VLOOKUP($A149,'part 2'!$AK$7:$AL$152,2,FALSE)),0,VLOOKUP($A149,'part 2'!$AK$7:$AL$152,2,FALSE))</f>
        <v>3204106.91</v>
      </c>
      <c r="P149" s="18">
        <f>IF(ISNA(VLOOKUP($A149,'part 2'!$AN$7:$AO$27,2,FALSE)),0,VLOOKUP($A149,'part 2'!$AN$7:$AO$27,2,FALSE))</f>
        <v>0</v>
      </c>
      <c r="Q149" s="18">
        <f>IF(ISNA(VLOOKUP($A149,'part 2'!$AQ$7:$AR$66,2,FALSE)),0,VLOOKUP($A149,'part 2'!$AQ$7:$AR$66,2,FALSE))</f>
        <v>0</v>
      </c>
      <c r="R149" s="9">
        <f>IF(ISNA(VLOOKUP($A149,'part 2'!$AT$7:$AU$12,2,FALSE)),0,VLOOKUP($A149,'part 2'!$AT$7:$AU$12,2,FALSE))</f>
        <v>0</v>
      </c>
      <c r="S149" s="9">
        <f>IF(ISNA(VLOOKUP($A149,'part 2'!$AW$7:$AX$34,2,FALSE)),0,VLOOKUP($A149,'part 2'!$AW$7:$AX$34,2,FALSE))</f>
        <v>0</v>
      </c>
      <c r="T149" s="18">
        <v>0</v>
      </c>
    </row>
    <row r="150" spans="1:20" ht="12.75">
      <c r="A150" s="8">
        <v>7700</v>
      </c>
      <c r="B150" s="7" t="s">
        <v>89</v>
      </c>
      <c r="C150" s="9">
        <f>IF(ISNA(VLOOKUP($A150,'part 2'!A147:B292,2,FALSE)),0,VLOOKUP($A150,'part 2'!$A$9:$B$154,2,FALSE))</f>
        <v>1190549.85</v>
      </c>
      <c r="D150" s="18">
        <f>IF(ISNA(VLOOKUP($A150,'part 2'!$D$7:$E$128,2,FALSE)),0,VLOOKUP($A150,'part 2'!$D$7:$E$128,2,FALSE))</f>
        <v>12668.7</v>
      </c>
      <c r="E150" s="9">
        <f>IF(ISNA(VLOOKUP($A150,'part 2'!$G$7:$H$151,2,FALSE)),0,VLOOKUP($A150,'part 2'!$G$7:$H$151,2,FALSE))</f>
        <v>157849.12</v>
      </c>
      <c r="F150" s="18">
        <f>IF(ISNA(VLOOKUP($A150,'part 2'!$J$7:$K$33,2,FALSE)),0,VLOOKUP($A150,'part 2'!$J$7:$K$33,2,FALSE))</f>
        <v>0</v>
      </c>
      <c r="G150" s="9">
        <f>IF(ISNA(VLOOKUP($A150,'part 2'!$M$7:$N$153,2,FALSE)),0,VLOOKUP($A150,'part 2'!$M$7:$N$153,2,FALSE))</f>
        <v>1336399.8</v>
      </c>
      <c r="H150" s="18">
        <f>IF(ISNA(VLOOKUP($A150,'part 2'!$P$7:$Q$138,2,FALSE)),0,VLOOKUP($A150,'part 2'!$P$7:$Q$138,2,FALSE))</f>
        <v>250875.87</v>
      </c>
      <c r="I150" s="9">
        <f>IF(ISNA(VLOOKUP($A150,'part 2'!$S$7:$T$44,2,FALSE)),0,VLOOKUP($A150,'part 2'!$S$7:$T$44,2,FALSE))</f>
        <v>0</v>
      </c>
      <c r="J150" s="18">
        <f>IF(ISNA(VLOOKUP($A150,'part 2'!$V$7:$W$21,2,FALSE)),0,VLOOKUP($A150,'part 2'!$V$7:$W$21,2,FALSE))</f>
        <v>0</v>
      </c>
      <c r="K150" s="9">
        <f>IF(ISNA(VLOOKUP($A150,'part 2'!$Y$7:$Z$153,2,FALSE)),0,VLOOKUP($A150,'part 2'!$Y$7:$Z$153,2,FALSE))</f>
        <v>171208.67</v>
      </c>
      <c r="L150" s="18">
        <f>IF(ISNA(VLOOKUP($A150,'part 2'!$AB$7:$AC$23,2,FALSE)),0,VLOOKUP($A150,'part 2'!$AB$7:$AC$23,2,FALSE))</f>
        <v>0</v>
      </c>
      <c r="M150" s="9">
        <f>IF(ISNA(VLOOKUP($A150,'part 2'!$AE$7:$AF$10,2,FALSE)),0,VLOOKUP($A150,'part 2'!$AE$7:$AF$10,2,FALSE))</f>
        <v>0</v>
      </c>
      <c r="N150" s="18">
        <v>0</v>
      </c>
      <c r="O150" s="9">
        <f>IF(ISNA(VLOOKUP($A150,'part 2'!$AK$7:$AL$152,2,FALSE)),0,VLOOKUP($A150,'part 2'!$AK$7:$AL$152,2,FALSE))</f>
        <v>2812555.59</v>
      </c>
      <c r="P150" s="18">
        <f>IF(ISNA(VLOOKUP($A150,'part 2'!$AN$7:$AO$27,2,FALSE)),0,VLOOKUP($A150,'part 2'!$AN$7:$AO$27,2,FALSE))</f>
        <v>0</v>
      </c>
      <c r="Q150" s="18">
        <f>IF(ISNA(VLOOKUP($A150,'part 2'!$AQ$7:$AR$66,2,FALSE)),0,VLOOKUP($A150,'part 2'!$AQ$7:$AR$66,2,FALSE))</f>
        <v>0</v>
      </c>
      <c r="R150" s="9">
        <f>IF(ISNA(VLOOKUP($A150,'part 2'!$AT$7:$AU$12,2,FALSE)),0,VLOOKUP($A150,'part 2'!$AT$7:$AU$12,2,FALSE))</f>
        <v>0</v>
      </c>
      <c r="S150" s="9">
        <f>IF(ISNA(VLOOKUP($A150,'part 2'!$AW$7:$AX$34,2,FALSE)),0,VLOOKUP($A150,'part 2'!$AW$7:$AX$34,2,FALSE))</f>
        <v>0</v>
      </c>
      <c r="T150" s="18">
        <v>0</v>
      </c>
    </row>
    <row r="151" spans="1:20" ht="12.75">
      <c r="A151" s="8">
        <v>7800</v>
      </c>
      <c r="B151" s="7" t="s">
        <v>90</v>
      </c>
      <c r="C151" s="9">
        <f>IF(ISNA(VLOOKUP($A151,'part 2'!A148:B293,2,FALSE)),0,VLOOKUP($A151,'part 2'!$A$9:$B$154,2,FALSE))</f>
        <v>486094.28</v>
      </c>
      <c r="D151" s="18">
        <f>IF(ISNA(VLOOKUP($A151,'part 2'!$D$7:$E$128,2,FALSE)),0,VLOOKUP($A151,'part 2'!$D$7:$E$128,2,FALSE))</f>
        <v>98652.24</v>
      </c>
      <c r="E151" s="9">
        <f>IF(ISNA(VLOOKUP($A151,'part 2'!$G$7:$H$151,2,FALSE)),0,VLOOKUP($A151,'part 2'!$G$7:$H$151,2,FALSE))</f>
        <v>13638.61</v>
      </c>
      <c r="F151" s="18">
        <f>IF(ISNA(VLOOKUP($A151,'part 2'!$J$7:$K$33,2,FALSE)),0,VLOOKUP($A151,'part 2'!$J$7:$K$33,2,FALSE))</f>
        <v>0</v>
      </c>
      <c r="G151" s="9">
        <f>IF(ISNA(VLOOKUP($A151,'part 2'!$M$7:$N$153,2,FALSE)),0,VLOOKUP($A151,'part 2'!$M$7:$N$153,2,FALSE))</f>
        <v>585350.92</v>
      </c>
      <c r="H151" s="18">
        <f>IF(ISNA(VLOOKUP($A151,'part 2'!$P$7:$Q$138,2,FALSE)),0,VLOOKUP($A151,'part 2'!$P$7:$Q$138,2,FALSE))</f>
        <v>110193.12</v>
      </c>
      <c r="I151" s="9">
        <f>IF(ISNA(VLOOKUP($A151,'part 2'!$S$7:$T$44,2,FALSE)),0,VLOOKUP($A151,'part 2'!$S$7:$T$44,2,FALSE))</f>
        <v>0</v>
      </c>
      <c r="J151" s="18">
        <f>IF(ISNA(VLOOKUP($A151,'part 2'!$V$7:$W$21,2,FALSE)),0,VLOOKUP($A151,'part 2'!$V$7:$W$21,2,FALSE))</f>
        <v>0</v>
      </c>
      <c r="K151" s="9">
        <f>IF(ISNA(VLOOKUP($A151,'part 2'!$Y$7:$Z$153,2,FALSE)),0,VLOOKUP($A151,'part 2'!$Y$7:$Z$153,2,FALSE))</f>
        <v>132829.49</v>
      </c>
      <c r="L151" s="18">
        <f>IF(ISNA(VLOOKUP($A151,'part 2'!$AB$7:$AC$23,2,FALSE)),0,VLOOKUP($A151,'part 2'!$AB$7:$AC$23,2,FALSE))</f>
        <v>0</v>
      </c>
      <c r="M151" s="9">
        <f>IF(ISNA(VLOOKUP($A151,'part 2'!$AE$7:$AF$10,2,FALSE)),0,VLOOKUP($A151,'part 2'!$AE$7:$AF$10,2,FALSE))</f>
        <v>0</v>
      </c>
      <c r="N151" s="18">
        <v>0</v>
      </c>
      <c r="O151" s="9">
        <f>IF(ISNA(VLOOKUP($A151,'part 2'!$AK$7:$AL$152,2,FALSE)),0,VLOOKUP($A151,'part 2'!$AK$7:$AL$152,2,FALSE))</f>
        <v>993095.01</v>
      </c>
      <c r="P151" s="18">
        <f>IF(ISNA(VLOOKUP($A151,'part 2'!$AN$7:$AO$27,2,FALSE)),0,VLOOKUP($A151,'part 2'!$AN$7:$AO$27,2,FALSE))</f>
        <v>0</v>
      </c>
      <c r="Q151" s="18">
        <f>IF(ISNA(VLOOKUP($A151,'part 2'!$AQ$7:$AR$66,2,FALSE)),0,VLOOKUP($A151,'part 2'!$AQ$7:$AR$66,2,FALSE))</f>
        <v>87.69</v>
      </c>
      <c r="R151" s="9">
        <f>IF(ISNA(VLOOKUP($A151,'part 2'!$AT$7:$AU$12,2,FALSE)),0,VLOOKUP($A151,'part 2'!$AT$7:$AU$12,2,FALSE))</f>
        <v>0</v>
      </c>
      <c r="S151" s="9">
        <f>IF(ISNA(VLOOKUP($A151,'part 2'!$AW$7:$AX$34,2,FALSE)),0,VLOOKUP($A151,'part 2'!$AW$7:$AX$34,2,FALSE))</f>
        <v>0</v>
      </c>
      <c r="T151" s="18">
        <v>0</v>
      </c>
    </row>
    <row r="152" spans="1:20" ht="12.75">
      <c r="A152" s="8">
        <v>7900</v>
      </c>
      <c r="B152" s="7" t="s">
        <v>91</v>
      </c>
      <c r="C152" s="9">
        <f>IF(ISNA(VLOOKUP($A152,'part 2'!A149:B294,2,FALSE)),0,VLOOKUP($A152,'part 2'!$A$9:$B$154,2,FALSE))</f>
        <v>338942.94</v>
      </c>
      <c r="D152" s="18">
        <f>IF(ISNA(VLOOKUP($A152,'part 2'!$D$7:$E$128,2,FALSE)),0,VLOOKUP($A152,'part 2'!$D$7:$E$128,2,FALSE))</f>
        <v>11792.11</v>
      </c>
      <c r="E152" s="9">
        <f>IF(ISNA(VLOOKUP($A152,'part 2'!$G$7:$H$151,2,FALSE)),0,VLOOKUP($A152,'part 2'!$G$7:$H$151,2,FALSE))</f>
        <v>6899.83</v>
      </c>
      <c r="F152" s="18">
        <f>IF(ISNA(VLOOKUP($A152,'part 2'!$J$7:$K$33,2,FALSE)),0,VLOOKUP($A152,'part 2'!$J$7:$K$33,2,FALSE))</f>
        <v>0</v>
      </c>
      <c r="G152" s="9">
        <f>IF(ISNA(VLOOKUP($A152,'part 2'!$M$7:$N$153,2,FALSE)),0,VLOOKUP($A152,'part 2'!$M$7:$N$153,2,FALSE))</f>
        <v>895558.88</v>
      </c>
      <c r="H152" s="18">
        <f>IF(ISNA(VLOOKUP($A152,'part 2'!$P$7:$Q$138,2,FALSE)),0,VLOOKUP($A152,'part 2'!$P$7:$Q$138,2,FALSE))</f>
        <v>1857.99</v>
      </c>
      <c r="I152" s="9">
        <f>IF(ISNA(VLOOKUP($A152,'part 2'!$S$7:$T$44,2,FALSE)),0,VLOOKUP($A152,'part 2'!$S$7:$T$44,2,FALSE))</f>
        <v>0</v>
      </c>
      <c r="J152" s="18">
        <f>IF(ISNA(VLOOKUP($A152,'part 2'!$V$7:$W$21,2,FALSE)),0,VLOOKUP($A152,'part 2'!$V$7:$W$21,2,FALSE))</f>
        <v>0</v>
      </c>
      <c r="K152" s="9">
        <f>IF(ISNA(VLOOKUP($A152,'part 2'!$Y$7:$Z$153,2,FALSE)),0,VLOOKUP($A152,'part 2'!$Y$7:$Z$153,2,FALSE))</f>
        <v>137136.19</v>
      </c>
      <c r="L152" s="18">
        <f>IF(ISNA(VLOOKUP($A152,'part 2'!$AB$7:$AC$23,2,FALSE)),0,VLOOKUP($A152,'part 2'!$AB$7:$AC$23,2,FALSE))</f>
        <v>0</v>
      </c>
      <c r="M152" s="9">
        <f>IF(ISNA(VLOOKUP($A152,'part 2'!$AE$7:$AF$10,2,FALSE)),0,VLOOKUP($A152,'part 2'!$AE$7:$AF$10,2,FALSE))</f>
        <v>0</v>
      </c>
      <c r="N152" s="18">
        <v>0</v>
      </c>
      <c r="O152" s="9">
        <f>IF(ISNA(VLOOKUP($A152,'part 2'!$AK$7:$AL$152,2,FALSE)),0,VLOOKUP($A152,'part 2'!$AK$7:$AL$152,2,FALSE))</f>
        <v>850841.61</v>
      </c>
      <c r="P152" s="18">
        <f>IF(ISNA(VLOOKUP($A152,'part 2'!$AN$7:$AO$27,2,FALSE)),0,VLOOKUP($A152,'part 2'!$AN$7:$AO$27,2,FALSE))</f>
        <v>0</v>
      </c>
      <c r="Q152" s="18">
        <f>IF(ISNA(VLOOKUP($A152,'part 2'!$AQ$7:$AR$66,2,FALSE)),0,VLOOKUP($A152,'part 2'!$AQ$7:$AR$66,2,FALSE))</f>
        <v>0</v>
      </c>
      <c r="R152" s="9">
        <f>IF(ISNA(VLOOKUP($A152,'part 2'!$AT$7:$AU$12,2,FALSE)),0,VLOOKUP($A152,'part 2'!$AT$7:$AU$12,2,FALSE))</f>
        <v>0</v>
      </c>
      <c r="S152" s="9">
        <f>IF(ISNA(VLOOKUP($A152,'part 2'!$AW$7:$AX$34,2,FALSE)),0,VLOOKUP($A152,'part 2'!$AW$7:$AX$34,2,FALSE))</f>
        <v>0</v>
      </c>
      <c r="T152" s="18">
        <v>0</v>
      </c>
    </row>
    <row r="153" spans="1:20" ht="12.75">
      <c r="A153" s="8">
        <v>8020</v>
      </c>
      <c r="B153" s="7" t="s">
        <v>163</v>
      </c>
      <c r="C153" s="9">
        <f>IF(ISNA(VLOOKUP($A153,'part 2'!A150:B295,2,FALSE)),0,VLOOKUP($A153,'part 2'!$A$9:$B$154,2,FALSE))</f>
        <v>662752.27</v>
      </c>
      <c r="D153" s="18">
        <f>IF(ISNA(VLOOKUP($A153,'part 2'!$D$7:$E$128,2,FALSE)),0,VLOOKUP($A153,'part 2'!$D$7:$E$128,2,FALSE))</f>
        <v>3774</v>
      </c>
      <c r="E153" s="9">
        <f>IF(ISNA(VLOOKUP($A153,'part 2'!$G$7:$H$151,2,FALSE)),0,VLOOKUP($A153,'part 2'!$G$7:$H$151,2,FALSE))</f>
        <v>20705.82</v>
      </c>
      <c r="F153" s="18">
        <f>IF(ISNA(VLOOKUP($A153,'part 2'!$J$7:$K$33,2,FALSE)),0,VLOOKUP($A153,'part 2'!$J$7:$K$33,2,FALSE))</f>
        <v>0</v>
      </c>
      <c r="G153" s="9">
        <f>IF(ISNA(VLOOKUP($A153,'part 2'!$M$7:$N$153,2,FALSE)),0,VLOOKUP($A153,'part 2'!$M$7:$N$153,2,FALSE))</f>
        <v>1187462.6</v>
      </c>
      <c r="H153" s="18">
        <f>IF(ISNA(VLOOKUP($A153,'part 2'!$P$7:$Q$138,2,FALSE)),0,VLOOKUP($A153,'part 2'!$P$7:$Q$138,2,FALSE))</f>
        <v>217740.08</v>
      </c>
      <c r="I153" s="9">
        <f>IF(ISNA(VLOOKUP($A153,'part 2'!$S$7:$T$44,2,FALSE)),0,VLOOKUP($A153,'part 2'!$S$7:$T$44,2,FALSE))</f>
        <v>0</v>
      </c>
      <c r="J153" s="18">
        <f>IF(ISNA(VLOOKUP($A153,'part 2'!$V$7:$W$21,2,FALSE)),0,VLOOKUP($A153,'part 2'!$V$7:$W$21,2,FALSE))</f>
        <v>0</v>
      </c>
      <c r="K153" s="9">
        <f>IF(ISNA(VLOOKUP($A153,'part 2'!$Y$7:$Z$153,2,FALSE)),0,VLOOKUP($A153,'part 2'!$Y$7:$Z$153,2,FALSE))</f>
        <v>196745.58</v>
      </c>
      <c r="L153" s="18">
        <f>IF(ISNA(VLOOKUP($A153,'part 2'!$AB$7:$AC$23,2,FALSE)),0,VLOOKUP($A153,'part 2'!$AB$7:$AC$23,2,FALSE))</f>
        <v>0</v>
      </c>
      <c r="M153" s="9">
        <f>IF(ISNA(VLOOKUP($A153,'part 2'!$AE$7:$AF$10,2,FALSE)),0,VLOOKUP($A153,'part 2'!$AE$7:$AF$10,2,FALSE))</f>
        <v>0</v>
      </c>
      <c r="N153" s="18">
        <v>0</v>
      </c>
      <c r="O153" s="9">
        <f>IF(ISNA(VLOOKUP($A153,'part 2'!$AK$7:$AL$152,2,FALSE)),0,VLOOKUP($A153,'part 2'!$AK$7:$AL$152,2,FALSE))</f>
        <v>1737203.91</v>
      </c>
      <c r="P153" s="18">
        <f>IF(ISNA(VLOOKUP($A153,'part 2'!$AN$7:$AO$27,2,FALSE)),0,VLOOKUP($A153,'part 2'!$AN$7:$AO$27,2,FALSE))</f>
        <v>0</v>
      </c>
      <c r="Q153" s="18">
        <f>IF(ISNA(VLOOKUP($A153,'part 2'!$AQ$7:$AR$66,2,FALSE)),0,VLOOKUP($A153,'part 2'!$AQ$7:$AR$66,2,FALSE))</f>
        <v>0</v>
      </c>
      <c r="R153" s="9">
        <f>IF(ISNA(VLOOKUP($A153,'part 2'!$AT$7:$AU$12,2,FALSE)),0,VLOOKUP($A153,'part 2'!$AT$7:$AU$12,2,FALSE))</f>
        <v>0</v>
      </c>
      <c r="S153" s="9">
        <f>IF(ISNA(VLOOKUP($A153,'part 2'!$AW$7:$AX$34,2,FALSE)),0,VLOOKUP($A153,'part 2'!$AW$7:$AX$34,2,FALSE))</f>
        <v>0</v>
      </c>
      <c r="T153" s="18">
        <v>0</v>
      </c>
    </row>
    <row r="154" spans="1:20" ht="12.75">
      <c r="A154" s="8">
        <v>8111</v>
      </c>
      <c r="B154" s="7" t="s">
        <v>164</v>
      </c>
      <c r="C154" s="9">
        <f>IF(ISNA(VLOOKUP($A154,'part 2'!A151:B296,2,FALSE)),0,VLOOKUP($A154,'part 2'!$A$9:$B$154,2,FALSE))</f>
        <v>196979.52</v>
      </c>
      <c r="D154" s="18">
        <f>IF(ISNA(VLOOKUP($A154,'part 2'!$D$7:$E$128,2,FALSE)),0,VLOOKUP($A154,'part 2'!$D$7:$E$128,2,FALSE))</f>
        <v>19804</v>
      </c>
      <c r="E154" s="9">
        <f>IF(ISNA(VLOOKUP($A154,'part 2'!$G$7:$H$151,2,FALSE)),0,VLOOKUP($A154,'part 2'!$G$7:$H$151,2,FALSE))</f>
        <v>3990.51</v>
      </c>
      <c r="F154" s="18">
        <f>IF(ISNA(VLOOKUP($A154,'part 2'!$J$7:$K$33,2,FALSE)),0,VLOOKUP($A154,'part 2'!$J$7:$K$33,2,FALSE))</f>
        <v>0</v>
      </c>
      <c r="G154" s="9">
        <f>IF(ISNA(VLOOKUP($A154,'part 2'!$M$7:$N$153,2,FALSE)),0,VLOOKUP($A154,'part 2'!$M$7:$N$153,2,FALSE))</f>
        <v>380372.82</v>
      </c>
      <c r="H154" s="18">
        <f>IF(ISNA(VLOOKUP($A154,'part 2'!$P$7:$Q$138,2,FALSE)),0,VLOOKUP($A154,'part 2'!$P$7:$Q$138,2,FALSE))</f>
        <v>18859.24</v>
      </c>
      <c r="I154" s="9">
        <f>IF(ISNA(VLOOKUP($A154,'part 2'!$S$7:$T$44,2,FALSE)),0,VLOOKUP($A154,'part 2'!$S$7:$T$44,2,FALSE))</f>
        <v>0</v>
      </c>
      <c r="J154" s="18">
        <f>IF(ISNA(VLOOKUP($A154,'part 2'!$V$7:$W$21,2,FALSE)),0,VLOOKUP($A154,'part 2'!$V$7:$W$21,2,FALSE))</f>
        <v>0</v>
      </c>
      <c r="K154" s="9">
        <f>IF(ISNA(VLOOKUP($A154,'part 2'!$Y$7:$Z$153,2,FALSE)),0,VLOOKUP($A154,'part 2'!$Y$7:$Z$153,2,FALSE))</f>
        <v>79539.5</v>
      </c>
      <c r="L154" s="18">
        <f>IF(ISNA(VLOOKUP($A154,'part 2'!$AB$7:$AC$23,2,FALSE)),0,VLOOKUP($A154,'part 2'!$AB$7:$AC$23,2,FALSE))</f>
        <v>0</v>
      </c>
      <c r="M154" s="9">
        <f>IF(ISNA(VLOOKUP($A154,'part 2'!$AE$7:$AF$10,2,FALSE)),0,VLOOKUP($A154,'part 2'!$AE$7:$AF$10,2,FALSE))</f>
        <v>0</v>
      </c>
      <c r="N154" s="18">
        <v>0</v>
      </c>
      <c r="O154" s="9">
        <f>IF(ISNA(VLOOKUP($A154,'part 2'!$AK$7:$AL$152,2,FALSE)),0,VLOOKUP($A154,'part 2'!$AK$7:$AL$152,2,FALSE))</f>
        <v>380662.02</v>
      </c>
      <c r="P154" s="18">
        <f>IF(ISNA(VLOOKUP($A154,'part 2'!$AN$7:$AO$27,2,FALSE)),0,VLOOKUP($A154,'part 2'!$AN$7:$AO$27,2,FALSE))</f>
        <v>0</v>
      </c>
      <c r="Q154" s="18">
        <f>IF(ISNA(VLOOKUP($A154,'part 2'!$AQ$7:$AR$66,2,FALSE)),0,VLOOKUP($A154,'part 2'!$AQ$7:$AR$66,2,FALSE))</f>
        <v>0</v>
      </c>
      <c r="R154" s="9">
        <f>IF(ISNA(VLOOKUP($A154,'part 2'!$AT$7:$AU$12,2,FALSE)),0,VLOOKUP($A154,'part 2'!$AT$7:$AU$12,2,FALSE))</f>
        <v>0</v>
      </c>
      <c r="S154" s="9">
        <f>IF(ISNA(VLOOKUP($A154,'part 2'!$AW$7:$AX$34,2,FALSE)),0,VLOOKUP($A154,'part 2'!$AW$7:$AX$34,2,FALSE))</f>
        <v>0</v>
      </c>
      <c r="T154" s="18">
        <v>0</v>
      </c>
    </row>
    <row r="155" spans="1:20" ht="12.75">
      <c r="A155" s="8">
        <v>8113</v>
      </c>
      <c r="B155" s="7" t="s">
        <v>165</v>
      </c>
      <c r="C155" s="9">
        <f>IF(ISNA(VLOOKUP($A155,'part 2'!A152:B297,2,FALSE)),0,VLOOKUP($A155,'part 2'!$A$9:$B$154,2,FALSE))</f>
        <v>286720</v>
      </c>
      <c r="D155" s="18">
        <f>IF(ISNA(VLOOKUP($A155,'part 2'!$D$7:$E$128,2,FALSE)),0,VLOOKUP($A155,'part 2'!$D$7:$E$128,2,FALSE))</f>
        <v>0</v>
      </c>
      <c r="E155" s="9">
        <f>IF(ISNA(VLOOKUP($A155,'part 2'!$G$7:$H$151,2,FALSE)),0,VLOOKUP($A155,'part 2'!$G$7:$H$151,2,FALSE))</f>
        <v>10659</v>
      </c>
      <c r="F155" s="18">
        <f>IF(ISNA(VLOOKUP($A155,'part 2'!$J$7:$K$33,2,FALSE)),0,VLOOKUP($A155,'part 2'!$J$7:$K$33,2,FALSE))</f>
        <v>0</v>
      </c>
      <c r="G155" s="9">
        <f>IF(ISNA(VLOOKUP($A155,'part 2'!$M$7:$N$153,2,FALSE)),0,VLOOKUP($A155,'part 2'!$M$7:$N$153,2,FALSE))</f>
        <v>507705.15</v>
      </c>
      <c r="H155" s="18">
        <f>IF(ISNA(VLOOKUP($A155,'part 2'!$P$7:$Q$138,2,FALSE)),0,VLOOKUP($A155,'part 2'!$P$7:$Q$138,2,FALSE))</f>
        <v>28754.18</v>
      </c>
      <c r="I155" s="9">
        <f>IF(ISNA(VLOOKUP($A155,'part 2'!$S$7:$T$44,2,FALSE)),0,VLOOKUP($A155,'part 2'!$S$7:$T$44,2,FALSE))</f>
        <v>0</v>
      </c>
      <c r="J155" s="18">
        <f>IF(ISNA(VLOOKUP($A155,'part 2'!$V$7:$W$21,2,FALSE)),0,VLOOKUP($A155,'part 2'!$V$7:$W$21,2,FALSE))</f>
        <v>0</v>
      </c>
      <c r="K155" s="9">
        <f>IF(ISNA(VLOOKUP($A155,'part 2'!$Y$7:$Z$153,2,FALSE)),0,VLOOKUP($A155,'part 2'!$Y$7:$Z$153,2,FALSE))</f>
        <v>87848</v>
      </c>
      <c r="L155" s="18">
        <f>IF(ISNA(VLOOKUP($A155,'part 2'!$AB$7:$AC$23,2,FALSE)),0,VLOOKUP($A155,'part 2'!$AB$7:$AC$23,2,FALSE))</f>
        <v>0</v>
      </c>
      <c r="M155" s="9">
        <f>IF(ISNA(VLOOKUP($A155,'part 2'!$AE$7:$AF$10,2,FALSE)),0,VLOOKUP($A155,'part 2'!$AE$7:$AF$10,2,FALSE))</f>
        <v>0</v>
      </c>
      <c r="N155" s="18">
        <v>0</v>
      </c>
      <c r="O155" s="9">
        <f>IF(ISNA(VLOOKUP($A155,'part 2'!$AK$7:$AL$152,2,FALSE)),0,VLOOKUP($A155,'part 2'!$AK$7:$AL$152,2,FALSE))</f>
        <v>552111.51</v>
      </c>
      <c r="P155" s="18">
        <f>IF(ISNA(VLOOKUP($A155,'part 2'!$AN$7:$AO$27,2,FALSE)),0,VLOOKUP($A155,'part 2'!$AN$7:$AO$27,2,FALSE))</f>
        <v>0</v>
      </c>
      <c r="Q155" s="18">
        <f>IF(ISNA(VLOOKUP($A155,'part 2'!$AQ$7:$AR$66,2,FALSE)),0,VLOOKUP($A155,'part 2'!$AQ$7:$AR$66,2,FALSE))</f>
        <v>0</v>
      </c>
      <c r="R155" s="9">
        <f>IF(ISNA(VLOOKUP($A155,'part 2'!$AT$7:$AU$12,2,FALSE)),0,VLOOKUP($A155,'part 2'!$AT$7:$AU$12,2,FALSE))</f>
        <v>0</v>
      </c>
      <c r="S155" s="9">
        <f>IF(ISNA(VLOOKUP($A155,'part 2'!$AW$7:$AX$34,2,FALSE)),0,VLOOKUP($A155,'part 2'!$AW$7:$AX$34,2,FALSE))</f>
        <v>0</v>
      </c>
      <c r="T155" s="18">
        <v>0</v>
      </c>
    </row>
    <row r="156" spans="1:20" ht="12.75">
      <c r="A156" s="8">
        <v>8200</v>
      </c>
      <c r="B156" s="7" t="s">
        <v>92</v>
      </c>
      <c r="C156" s="9">
        <f>IF(ISNA(VLOOKUP($A156,'part 2'!A153:B298,2,FALSE)),0,VLOOKUP($A156,'part 2'!$A$9:$B$154,2,FALSE))</f>
        <v>357922.9</v>
      </c>
      <c r="D156" s="18">
        <f>IF(ISNA(VLOOKUP($A156,'part 2'!$D$7:$E$128,2,FALSE)),0,VLOOKUP($A156,'part 2'!$D$7:$E$128,2,FALSE))</f>
        <v>3981.21</v>
      </c>
      <c r="E156" s="9">
        <f>IF(ISNA(VLOOKUP($A156,'part 2'!$G$7:$H$151,2,FALSE)),0,VLOOKUP($A156,'part 2'!$G$7:$H$151,2,FALSE))</f>
        <v>8639.72</v>
      </c>
      <c r="F156" s="18">
        <f>IF(ISNA(VLOOKUP($A156,'part 2'!$J$7:$K$33,2,FALSE)),0,VLOOKUP($A156,'part 2'!$J$7:$K$33,2,FALSE))</f>
        <v>971.97</v>
      </c>
      <c r="G156" s="9">
        <f>IF(ISNA(VLOOKUP($A156,'part 2'!$M$7:$N$153,2,FALSE)),0,VLOOKUP($A156,'part 2'!$M$7:$N$153,2,FALSE))</f>
        <v>1010884.22</v>
      </c>
      <c r="H156" s="18">
        <f>IF(ISNA(VLOOKUP($A156,'part 2'!$P$7:$Q$138,2,FALSE)),0,VLOOKUP($A156,'part 2'!$P$7:$Q$138,2,FALSE))</f>
        <v>35728.72</v>
      </c>
      <c r="I156" s="9">
        <f>IF(ISNA(VLOOKUP($A156,'part 2'!$S$7:$T$44,2,FALSE)),0,VLOOKUP($A156,'part 2'!$S$7:$T$44,2,FALSE))</f>
        <v>0</v>
      </c>
      <c r="J156" s="18">
        <f>IF(ISNA(VLOOKUP($A156,'part 2'!$V$7:$W$21,2,FALSE)),0,VLOOKUP($A156,'part 2'!$V$7:$W$21,2,FALSE))</f>
        <v>0</v>
      </c>
      <c r="K156" s="9">
        <f>IF(ISNA(VLOOKUP($A156,'part 2'!$Y$7:$Z$153,2,FALSE)),0,VLOOKUP($A156,'part 2'!$Y$7:$Z$153,2,FALSE))</f>
        <v>254056.27</v>
      </c>
      <c r="L156" s="18">
        <f>IF(ISNA(VLOOKUP($A156,'part 2'!$AB$7:$AC$23,2,FALSE)),0,VLOOKUP($A156,'part 2'!$AB$7:$AC$23,2,FALSE))</f>
        <v>0</v>
      </c>
      <c r="M156" s="9">
        <f>IF(ISNA(VLOOKUP($A156,'part 2'!$AE$7:$AF$10,2,FALSE)),0,VLOOKUP($A156,'part 2'!$AE$7:$AF$10,2,FALSE))</f>
        <v>0</v>
      </c>
      <c r="N156" s="18">
        <v>0</v>
      </c>
      <c r="O156" s="9">
        <f>IF(ISNA(VLOOKUP($A156,'part 2'!$AK$7:$AL$152,2,FALSE)),0,VLOOKUP($A156,'part 2'!$AK$7:$AL$152,2,FALSE))</f>
        <v>938303.2</v>
      </c>
      <c r="P156" s="18">
        <f>IF(ISNA(VLOOKUP($A156,'part 2'!$AN$7:$AO$27,2,FALSE)),0,VLOOKUP($A156,'part 2'!$AN$7:$AO$27,2,FALSE))</f>
        <v>0</v>
      </c>
      <c r="Q156" s="18">
        <f>IF(ISNA(VLOOKUP($A156,'part 2'!$AQ$7:$AR$66,2,FALSE)),0,VLOOKUP($A156,'part 2'!$AQ$7:$AR$66,2,FALSE))</f>
        <v>0</v>
      </c>
      <c r="R156" s="9">
        <f>IF(ISNA(VLOOKUP($A156,'part 2'!$AT$7:$AU$12,2,FALSE)),0,VLOOKUP($A156,'part 2'!$AT$7:$AU$12,2,FALSE))</f>
        <v>0</v>
      </c>
      <c r="S156" s="9">
        <f>IF(ISNA(VLOOKUP($A156,'part 2'!$AW$7:$AX$34,2,FALSE)),0,VLOOKUP($A156,'part 2'!$AW$7:$AX$34,2,FALSE))</f>
        <v>0</v>
      </c>
      <c r="T156" s="18">
        <v>0</v>
      </c>
    </row>
    <row r="157" spans="1:20" ht="12.75">
      <c r="A157" s="8">
        <v>8220</v>
      </c>
      <c r="B157" s="7" t="s">
        <v>166</v>
      </c>
      <c r="C157" s="9">
        <f>IF(ISNA(VLOOKUP($A157,'part 2'!A154:B299,2,FALSE)),0,VLOOKUP($A157,'part 2'!$A$9:$B$154,2,FALSE))</f>
        <v>590161.77</v>
      </c>
      <c r="D157" s="18">
        <f>IF(ISNA(VLOOKUP($A157,'part 2'!$D$7:$E$128,2,FALSE)),0,VLOOKUP($A157,'part 2'!$D$7:$E$128,2,FALSE))</f>
        <v>17083.97</v>
      </c>
      <c r="E157" s="9">
        <f>IF(ISNA(VLOOKUP($A157,'part 2'!$G$7:$H$151,2,FALSE)),0,VLOOKUP($A157,'part 2'!$G$7:$H$151,2,FALSE))</f>
        <v>15557.52</v>
      </c>
      <c r="F157" s="18">
        <f>IF(ISNA(VLOOKUP($A157,'part 2'!$J$7:$K$33,2,FALSE)),0,VLOOKUP($A157,'part 2'!$J$7:$K$33,2,FALSE))</f>
        <v>594</v>
      </c>
      <c r="G157" s="9">
        <f>IF(ISNA(VLOOKUP($A157,'part 2'!$M$7:$N$153,2,FALSE)),0,VLOOKUP($A157,'part 2'!$M$7:$N$153,2,FALSE))</f>
        <v>1745974.72</v>
      </c>
      <c r="H157" s="18">
        <f>IF(ISNA(VLOOKUP($A157,'part 2'!$P$7:$Q$138,2,FALSE)),0,VLOOKUP($A157,'part 2'!$P$7:$Q$138,2,FALSE))</f>
        <v>48534.9</v>
      </c>
      <c r="I157" s="9">
        <f>IF(ISNA(VLOOKUP($A157,'part 2'!$S$7:$T$44,2,FALSE)),0,VLOOKUP($A157,'part 2'!$S$7:$T$44,2,FALSE))</f>
        <v>0</v>
      </c>
      <c r="J157" s="18">
        <f>IF(ISNA(VLOOKUP($A157,'part 2'!$V$7:$W$21,2,FALSE)),0,VLOOKUP($A157,'part 2'!$V$7:$W$21,2,FALSE))</f>
        <v>0</v>
      </c>
      <c r="K157" s="9">
        <f>IF(ISNA(VLOOKUP($A157,'part 2'!$Y$7:$Z$153,2,FALSE)),0,VLOOKUP($A157,'part 2'!$Y$7:$Z$153,2,FALSE))</f>
        <v>146187.44</v>
      </c>
      <c r="L157" s="18">
        <f>IF(ISNA(VLOOKUP($A157,'part 2'!$AB$7:$AC$23,2,FALSE)),0,VLOOKUP($A157,'part 2'!$AB$7:$AC$23,2,FALSE))</f>
        <v>0</v>
      </c>
      <c r="M157" s="9">
        <f>IF(ISNA(VLOOKUP($A157,'part 2'!$AE$7:$AF$10,2,FALSE)),0,VLOOKUP($A157,'part 2'!$AE$7:$AF$10,2,FALSE))</f>
        <v>6893.2</v>
      </c>
      <c r="N157" s="18">
        <v>0</v>
      </c>
      <c r="O157" s="9">
        <f>IF(ISNA(VLOOKUP($A157,'part 2'!$AK$7:$AL$152,2,FALSE)),0,VLOOKUP($A157,'part 2'!$AK$7:$AL$152,2,FALSE))</f>
        <v>1247459.54</v>
      </c>
      <c r="P157" s="18">
        <f>IF(ISNA(VLOOKUP($A157,'part 2'!$AN$7:$AO$27,2,FALSE)),0,VLOOKUP($A157,'part 2'!$AN$7:$AO$27,2,FALSE))</f>
        <v>0</v>
      </c>
      <c r="Q157" s="18">
        <f>IF(ISNA(VLOOKUP($A157,'part 2'!$AQ$7:$AR$66,2,FALSE)),0,VLOOKUP($A157,'part 2'!$AQ$7:$AR$66,2,FALSE))</f>
        <v>31005.21</v>
      </c>
      <c r="R157" s="9">
        <f>IF(ISNA(VLOOKUP($A157,'part 2'!$AT$7:$AU$12,2,FALSE)),0,VLOOKUP($A157,'part 2'!$AT$7:$AU$12,2,FALSE))</f>
        <v>0</v>
      </c>
      <c r="S157" s="9">
        <f>IF(ISNA(VLOOKUP($A157,'part 2'!$AW$7:$AX$34,2,FALSE)),0,VLOOKUP($A157,'part 2'!$AW$7:$AX$34,2,FALSE))</f>
        <v>0</v>
      </c>
      <c r="T157" s="18">
        <v>0</v>
      </c>
    </row>
    <row r="158" spans="1:20" ht="12.75">
      <c r="A158" s="4"/>
      <c r="B158" s="7" t="s">
        <v>11</v>
      </c>
      <c r="C158" s="10">
        <f aca="true" t="shared" si="0" ref="C158:T158">SUM(C12:C157)</f>
        <v>109180894.07000002</v>
      </c>
      <c r="D158" s="19">
        <f t="shared" si="0"/>
        <v>2379128.39</v>
      </c>
      <c r="E158" s="10">
        <f t="shared" si="0"/>
        <v>4051208.9899999998</v>
      </c>
      <c r="F158" s="19">
        <f t="shared" si="0"/>
        <v>95339.09</v>
      </c>
      <c r="G158" s="10">
        <f t="shared" si="0"/>
        <v>172982708.0999999</v>
      </c>
      <c r="H158" s="19">
        <f t="shared" si="0"/>
        <v>15670858.229999995</v>
      </c>
      <c r="I158" s="10">
        <f t="shared" si="0"/>
        <v>1279978.9999999995</v>
      </c>
      <c r="J158" s="19">
        <f t="shared" si="0"/>
        <v>62875.79999999999</v>
      </c>
      <c r="K158" s="10">
        <f t="shared" si="0"/>
        <v>32103213.45000001</v>
      </c>
      <c r="L158" s="19">
        <f t="shared" si="0"/>
        <v>72820.04</v>
      </c>
      <c r="M158" s="10">
        <f t="shared" si="0"/>
        <v>7706.4</v>
      </c>
      <c r="N158" s="19">
        <f t="shared" si="0"/>
        <v>0</v>
      </c>
      <c r="O158" s="10">
        <f t="shared" si="0"/>
        <v>320156777.16999996</v>
      </c>
      <c r="P158" s="19">
        <f t="shared" si="0"/>
        <v>51124.26</v>
      </c>
      <c r="Q158" s="19">
        <f t="shared" si="0"/>
        <v>2847676.85</v>
      </c>
      <c r="R158" s="10">
        <f t="shared" si="0"/>
        <v>11044.779999999999</v>
      </c>
      <c r="S158" s="10">
        <f t="shared" si="0"/>
        <v>807701.69</v>
      </c>
      <c r="T158" s="19">
        <f t="shared" si="0"/>
        <v>0</v>
      </c>
    </row>
    <row r="159" spans="3:20" ht="12.75">
      <c r="C159" s="1">
        <f>+'part 2'!B7</f>
        <v>109180894.07000002</v>
      </c>
      <c r="D159" s="20">
        <f>+'part 2'!E7</f>
        <v>2379128.39</v>
      </c>
      <c r="E159" s="1">
        <f>+'part 2'!H7</f>
        <v>4051208.9899999998</v>
      </c>
      <c r="F159" s="20">
        <f>+'part 2'!K7</f>
        <v>95339.09</v>
      </c>
      <c r="G159" s="1">
        <f>+'part 2'!N7</f>
        <v>172982708.0999999</v>
      </c>
      <c r="H159" s="20">
        <f>+'part 2'!Q7</f>
        <v>15670858.229999995</v>
      </c>
      <c r="I159" s="1">
        <f>+'part 2'!T7</f>
        <v>1279978.9999999995</v>
      </c>
      <c r="J159" s="20">
        <f>+'part 2'!W7</f>
        <v>62875.79999999999</v>
      </c>
      <c r="K159" s="1">
        <f>+'part 2'!Z7</f>
        <v>32103213.45000001</v>
      </c>
      <c r="L159" s="20">
        <f>+'part 2'!AC7</f>
        <v>72820.04</v>
      </c>
      <c r="M159" s="1">
        <f>+'part 2'!AF7</f>
        <v>7706.4</v>
      </c>
      <c r="N159" s="20">
        <f>'part 2'!AI7</f>
        <v>0</v>
      </c>
      <c r="O159" s="1">
        <f>+'part 2'!AL7</f>
        <v>320156777.16999996</v>
      </c>
      <c r="P159" s="20">
        <f>+'part 2'!AO7</f>
        <v>51124.26</v>
      </c>
      <c r="Q159" s="1">
        <f>+'part 2'!AR7</f>
        <v>2847676.85</v>
      </c>
      <c r="R159" s="1">
        <f>+'part 2'!AU7</f>
        <v>11044.779999999999</v>
      </c>
      <c r="S159" s="1">
        <f>+'part 2'!AX7</f>
        <v>807701.69</v>
      </c>
      <c r="T159" s="20">
        <f>'part 2'!BA7</f>
        <v>0</v>
      </c>
    </row>
    <row r="160" spans="3:20" ht="12.75">
      <c r="C160" s="1">
        <f>+C158-C159</f>
        <v>0</v>
      </c>
      <c r="D160" s="20">
        <f aca="true" t="shared" si="1" ref="D160:T160">+D158-D159</f>
        <v>0</v>
      </c>
      <c r="E160" s="1">
        <f t="shared" si="1"/>
        <v>0</v>
      </c>
      <c r="F160" s="20">
        <f t="shared" si="1"/>
        <v>0</v>
      </c>
      <c r="G160" s="1">
        <f t="shared" si="1"/>
        <v>0</v>
      </c>
      <c r="H160" s="20">
        <f t="shared" si="1"/>
        <v>0</v>
      </c>
      <c r="I160" s="1">
        <f t="shared" si="1"/>
        <v>0</v>
      </c>
      <c r="J160" s="20">
        <f t="shared" si="1"/>
        <v>0</v>
      </c>
      <c r="K160" s="1">
        <f t="shared" si="1"/>
        <v>0</v>
      </c>
      <c r="L160" s="20">
        <f t="shared" si="1"/>
        <v>0</v>
      </c>
      <c r="M160" s="1">
        <f t="shared" si="1"/>
        <v>0</v>
      </c>
      <c r="N160" s="20">
        <f t="shared" si="1"/>
        <v>0</v>
      </c>
      <c r="O160" s="1">
        <f t="shared" si="1"/>
        <v>0</v>
      </c>
      <c r="P160" s="20">
        <f t="shared" si="1"/>
        <v>0</v>
      </c>
      <c r="Q160" s="1">
        <f t="shared" si="1"/>
        <v>0</v>
      </c>
      <c r="R160" s="1">
        <f t="shared" si="1"/>
        <v>0</v>
      </c>
      <c r="S160" s="1">
        <f t="shared" si="1"/>
        <v>0</v>
      </c>
      <c r="T160" s="20">
        <f t="shared" si="1"/>
        <v>0</v>
      </c>
    </row>
    <row r="162" ht="12.75">
      <c r="T162" s="20">
        <f>+C159+E159+G159+I159+K159+M159+O159+Q159+S159-D159-F159-H159-J159-L159-N159-P159-R159-T159</f>
        <v>625074675.13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56"/>
  <sheetViews>
    <sheetView zoomScalePageLayoutView="0" workbookViewId="0" topLeftCell="A1">
      <selection activeCell="K32" sqref="K32"/>
    </sheetView>
  </sheetViews>
  <sheetFormatPr defaultColWidth="9.140625" defaultRowHeight="12.75" customHeight="1"/>
  <cols>
    <col min="1" max="1" width="13.57421875" style="0" customWidth="1"/>
    <col min="2" max="2" width="15.7109375" style="0" customWidth="1"/>
    <col min="3" max="3" width="1.7109375" style="0" customWidth="1"/>
    <col min="4" max="4" width="12.57421875" style="0" customWidth="1"/>
    <col min="5" max="5" width="17.140625" style="0" customWidth="1"/>
    <col min="7" max="7" width="12.140625" style="0" customWidth="1"/>
    <col min="8" max="8" width="14.8515625" style="0" customWidth="1"/>
    <col min="9" max="9" width="1.7109375" style="0" customWidth="1"/>
    <col min="10" max="10" width="14.140625" style="0" customWidth="1"/>
    <col min="11" max="11" width="15.140625" style="0" customWidth="1"/>
    <col min="13" max="13" width="13.140625" style="0" customWidth="1"/>
    <col min="14" max="14" width="15.28125" style="0" customWidth="1"/>
    <col min="15" max="15" width="1.7109375" style="0" customWidth="1"/>
    <col min="16" max="16" width="13.7109375" style="0" customWidth="1"/>
    <col min="17" max="17" width="17.00390625" style="0" customWidth="1"/>
    <col min="19" max="19" width="15.140625" style="0" customWidth="1"/>
    <col min="20" max="20" width="19.140625" style="0" customWidth="1"/>
    <col min="21" max="21" width="1.7109375" style="0" customWidth="1"/>
    <col min="22" max="22" width="11.8515625" style="0" customWidth="1"/>
    <col min="23" max="23" width="18.7109375" style="0" customWidth="1"/>
    <col min="25" max="25" width="13.7109375" style="0" customWidth="1"/>
    <col min="26" max="26" width="17.421875" style="0" customWidth="1"/>
    <col min="27" max="27" width="1.7109375" style="0" customWidth="1"/>
    <col min="28" max="28" width="14.421875" style="0" customWidth="1"/>
    <col min="29" max="29" width="18.28125" style="0" customWidth="1"/>
    <col min="31" max="31" width="16.57421875" style="0" customWidth="1"/>
    <col min="32" max="32" width="13.57421875" style="0" customWidth="1"/>
    <col min="33" max="33" width="1.7109375" style="0" customWidth="1"/>
    <col min="34" max="34" width="12.421875" style="0" customWidth="1"/>
    <col min="35" max="35" width="16.00390625" style="0" customWidth="1"/>
    <col min="37" max="37" width="12.28125" style="0" customWidth="1"/>
    <col min="38" max="38" width="15.57421875" style="0" customWidth="1"/>
    <col min="39" max="39" width="1.7109375" style="0" customWidth="1"/>
    <col min="40" max="40" width="13.7109375" style="0" customWidth="1"/>
    <col min="41" max="41" width="14.8515625" style="0" customWidth="1"/>
    <col min="43" max="43" width="13.7109375" style="0" customWidth="1"/>
    <col min="44" max="44" width="16.57421875" style="0" customWidth="1"/>
    <col min="45" max="45" width="1.7109375" style="0" customWidth="1"/>
    <col min="46" max="46" width="10.7109375" style="0" customWidth="1"/>
    <col min="47" max="47" width="17.421875" style="0" customWidth="1"/>
    <col min="49" max="49" width="13.57421875" style="0" customWidth="1"/>
    <col min="50" max="50" width="15.28125" style="0" customWidth="1"/>
    <col min="52" max="52" width="13.421875" style="0" customWidth="1"/>
    <col min="53" max="53" width="14.7109375" style="0" customWidth="1"/>
  </cols>
  <sheetData>
    <row r="1" spans="1:53" s="1" customFormat="1" ht="12.75" customHeight="1">
      <c r="A1" s="24"/>
      <c r="B1" s="24">
        <v>110566461.93000004</v>
      </c>
      <c r="C1" s="24"/>
      <c r="D1" s="24"/>
      <c r="E1" s="24">
        <v>1158515.7099999995</v>
      </c>
      <c r="F1" s="24"/>
      <c r="G1" s="24"/>
      <c r="H1" s="24">
        <v>4076398.88</v>
      </c>
      <c r="I1" s="24"/>
      <c r="J1" s="24"/>
      <c r="K1" s="24">
        <v>88218.11</v>
      </c>
      <c r="L1" s="24"/>
      <c r="M1" s="24"/>
      <c r="N1" s="24">
        <v>167052977.24000007</v>
      </c>
      <c r="O1" s="24"/>
      <c r="P1" s="24"/>
      <c r="Q1" s="24">
        <v>12380730.030000007</v>
      </c>
      <c r="R1" s="24"/>
      <c r="S1" s="24"/>
      <c r="T1" s="24">
        <v>1293953.49</v>
      </c>
      <c r="U1" s="24"/>
      <c r="V1" s="24"/>
      <c r="W1" s="24">
        <v>61395.15999999999</v>
      </c>
      <c r="X1" s="24"/>
      <c r="Y1" s="24"/>
      <c r="Z1" s="24">
        <v>34251202.73999999</v>
      </c>
      <c r="AA1" s="24"/>
      <c r="AB1" s="24"/>
      <c r="AC1" s="24">
        <v>169646.66999999998</v>
      </c>
      <c r="AD1" s="24"/>
      <c r="AE1" s="24"/>
      <c r="AF1" s="24">
        <v>2497.82</v>
      </c>
      <c r="AG1" s="24"/>
      <c r="AH1" s="24"/>
      <c r="AI1" s="24">
        <v>0</v>
      </c>
      <c r="AJ1" s="24"/>
      <c r="AK1" s="24"/>
      <c r="AL1" s="24">
        <v>305328811.3299999</v>
      </c>
      <c r="AM1" s="24"/>
      <c r="AN1" s="24"/>
      <c r="AO1" s="24">
        <v>64630.55</v>
      </c>
      <c r="AP1" s="24"/>
      <c r="AQ1" s="24"/>
      <c r="AR1" s="24">
        <v>2987908.3299999996</v>
      </c>
      <c r="AS1" s="24"/>
      <c r="AT1" s="24"/>
      <c r="AU1" s="24">
        <v>95208.47</v>
      </c>
      <c r="AV1" s="24"/>
      <c r="AW1" s="24"/>
      <c r="AX1" s="24">
        <v>751111.09</v>
      </c>
      <c r="AY1" s="24"/>
      <c r="AZ1" s="24"/>
      <c r="BA1" s="24">
        <v>0</v>
      </c>
    </row>
    <row r="3" spans="1:53" ht="25.5" customHeight="1">
      <c r="A3" s="25" t="s">
        <v>0</v>
      </c>
      <c r="B3" s="25" t="s">
        <v>333</v>
      </c>
      <c r="D3" s="25" t="s">
        <v>336</v>
      </c>
      <c r="E3" s="25" t="s">
        <v>337</v>
      </c>
      <c r="G3" s="25" t="s">
        <v>336</v>
      </c>
      <c r="H3" s="25" t="s">
        <v>340</v>
      </c>
      <c r="J3" s="25" t="s">
        <v>336</v>
      </c>
      <c r="K3" s="25" t="s">
        <v>343</v>
      </c>
      <c r="M3" s="25" t="s">
        <v>336</v>
      </c>
      <c r="N3" s="25" t="s">
        <v>346</v>
      </c>
      <c r="P3" s="25" t="s">
        <v>336</v>
      </c>
      <c r="Q3" s="25" t="s">
        <v>349</v>
      </c>
      <c r="S3" s="25" t="s">
        <v>336</v>
      </c>
      <c r="T3" s="25" t="s">
        <v>352</v>
      </c>
      <c r="V3" s="25" t="s">
        <v>336</v>
      </c>
      <c r="W3" s="25" t="s">
        <v>355</v>
      </c>
      <c r="Y3" s="25" t="s">
        <v>336</v>
      </c>
      <c r="Z3" s="25" t="s">
        <v>358</v>
      </c>
      <c r="AB3" s="25" t="s">
        <v>336</v>
      </c>
      <c r="AC3" s="25" t="s">
        <v>361</v>
      </c>
      <c r="AE3" s="25" t="s">
        <v>336</v>
      </c>
      <c r="AF3" s="25" t="s">
        <v>364</v>
      </c>
      <c r="AH3" s="25" t="s">
        <v>336</v>
      </c>
      <c r="AI3" s="25" t="s">
        <v>367</v>
      </c>
      <c r="AK3" s="25" t="s">
        <v>336</v>
      </c>
      <c r="AL3" s="25" t="s">
        <v>369</v>
      </c>
      <c r="AN3" s="25" t="s">
        <v>336</v>
      </c>
      <c r="AO3" s="25" t="s">
        <v>372</v>
      </c>
      <c r="AQ3" s="25" t="s">
        <v>336</v>
      </c>
      <c r="AR3" s="25" t="s">
        <v>375</v>
      </c>
      <c r="AT3" s="25" t="s">
        <v>336</v>
      </c>
      <c r="AU3" s="25" t="s">
        <v>378</v>
      </c>
      <c r="AW3" s="25" t="s">
        <v>336</v>
      </c>
      <c r="AX3" s="25" t="s">
        <v>381</v>
      </c>
      <c r="AZ3" s="25" t="s">
        <v>336</v>
      </c>
      <c r="BA3" s="25" t="s">
        <v>384</v>
      </c>
    </row>
    <row r="5" spans="1:53" ht="93.75" customHeight="1">
      <c r="A5" s="57" t="s">
        <v>334</v>
      </c>
      <c r="B5" s="58"/>
      <c r="D5" s="57" t="s">
        <v>338</v>
      </c>
      <c r="E5" s="58"/>
      <c r="G5" s="57" t="s">
        <v>341</v>
      </c>
      <c r="H5" s="58"/>
      <c r="J5" s="57" t="s">
        <v>344</v>
      </c>
      <c r="K5" s="58"/>
      <c r="M5" s="57" t="s">
        <v>347</v>
      </c>
      <c r="N5" s="58"/>
      <c r="P5" s="57" t="s">
        <v>350</v>
      </c>
      <c r="Q5" s="58"/>
      <c r="S5" s="57" t="s">
        <v>353</v>
      </c>
      <c r="T5" s="58"/>
      <c r="V5" s="57" t="s">
        <v>356</v>
      </c>
      <c r="W5" s="58"/>
      <c r="Y5" s="57" t="s">
        <v>359</v>
      </c>
      <c r="Z5" s="58"/>
      <c r="AB5" s="57" t="s">
        <v>362</v>
      </c>
      <c r="AC5" s="58"/>
      <c r="AE5" s="57" t="s">
        <v>365</v>
      </c>
      <c r="AF5" s="58"/>
      <c r="AH5" s="57" t="s">
        <v>368</v>
      </c>
      <c r="AI5" s="58"/>
      <c r="AK5" s="57" t="s">
        <v>370</v>
      </c>
      <c r="AL5" s="58"/>
      <c r="AN5" s="57" t="s">
        <v>373</v>
      </c>
      <c r="AO5" s="58"/>
      <c r="AQ5" s="57" t="s">
        <v>376</v>
      </c>
      <c r="AR5" s="58"/>
      <c r="AT5" s="57" t="s">
        <v>379</v>
      </c>
      <c r="AU5" s="58"/>
      <c r="AW5" s="57" t="s">
        <v>382</v>
      </c>
      <c r="AX5" s="58"/>
      <c r="AZ5" s="57" t="s">
        <v>385</v>
      </c>
      <c r="BA5" s="58"/>
    </row>
    <row r="7" spans="2:53" ht="12.75" customHeight="1">
      <c r="B7" s="1">
        <f>SUM(B9:B154)</f>
        <v>109180894.07000002</v>
      </c>
      <c r="E7" s="1">
        <f>SUM(E9:E128)</f>
        <v>2379128.39</v>
      </c>
      <c r="H7" s="1">
        <f>SUM(H9:H152)</f>
        <v>4051208.9899999998</v>
      </c>
      <c r="K7" s="1">
        <f>SUM(K9:K33)</f>
        <v>95339.09</v>
      </c>
      <c r="N7" s="1">
        <f>SUM(N9:N153)</f>
        <v>172982708.0999999</v>
      </c>
      <c r="Q7" s="1">
        <f>SUM(Q9:Q138)</f>
        <v>15670858.229999995</v>
      </c>
      <c r="T7" s="1">
        <f>SUM(T9:T44)</f>
        <v>1279978.9999999995</v>
      </c>
      <c r="W7" s="1">
        <f>SUM(W9:W21)</f>
        <v>62875.79999999999</v>
      </c>
      <c r="Z7" s="1">
        <f>SUM(Z9:Z153)</f>
        <v>32103213.45000001</v>
      </c>
      <c r="AC7" s="1">
        <f>SUM(AC9:AC23)</f>
        <v>72820.04</v>
      </c>
      <c r="AF7" s="1">
        <f>SUM(AF9:AF10)</f>
        <v>7706.4</v>
      </c>
      <c r="AI7">
        <v>0</v>
      </c>
      <c r="AL7" s="1">
        <f>SUM(AL9:AL152)</f>
        <v>320156777.16999996</v>
      </c>
      <c r="AO7" s="1">
        <f>SUM(AO9:AO27)</f>
        <v>51124.26</v>
      </c>
      <c r="AR7" s="1">
        <f>SUM(AR9:AR66)</f>
        <v>2847676.85</v>
      </c>
      <c r="AU7" s="1">
        <f>SUM(AU9:AU12)</f>
        <v>11044.779999999999</v>
      </c>
      <c r="AX7" s="1">
        <f>SUM(AX9:AX34)</f>
        <v>807701.69</v>
      </c>
      <c r="BA7">
        <v>0</v>
      </c>
    </row>
    <row r="8" spans="1:53" ht="12.75" customHeight="1">
      <c r="A8" s="26" t="s">
        <v>175</v>
      </c>
      <c r="B8" s="26" t="s">
        <v>1</v>
      </c>
      <c r="D8" s="26" t="s">
        <v>175</v>
      </c>
      <c r="E8" s="26" t="s">
        <v>1</v>
      </c>
      <c r="G8" s="26" t="s">
        <v>175</v>
      </c>
      <c r="H8" s="26" t="s">
        <v>1</v>
      </c>
      <c r="J8" s="26" t="s">
        <v>175</v>
      </c>
      <c r="K8" s="26" t="s">
        <v>1</v>
      </c>
      <c r="M8" s="26" t="s">
        <v>175</v>
      </c>
      <c r="N8" s="26" t="s">
        <v>1</v>
      </c>
      <c r="P8" s="26" t="s">
        <v>175</v>
      </c>
      <c r="Q8" s="26" t="s">
        <v>1</v>
      </c>
      <c r="S8" s="26" t="s">
        <v>175</v>
      </c>
      <c r="T8" s="26" t="s">
        <v>1</v>
      </c>
      <c r="V8" s="26" t="s">
        <v>175</v>
      </c>
      <c r="W8" s="26" t="s">
        <v>1</v>
      </c>
      <c r="Y8" s="26" t="s">
        <v>175</v>
      </c>
      <c r="Z8" s="26" t="s">
        <v>1</v>
      </c>
      <c r="AB8" s="26" t="s">
        <v>175</v>
      </c>
      <c r="AC8" s="26" t="s">
        <v>1</v>
      </c>
      <c r="AE8" s="26" t="s">
        <v>175</v>
      </c>
      <c r="AF8" s="26" t="s">
        <v>1</v>
      </c>
      <c r="AH8" s="26" t="s">
        <v>175</v>
      </c>
      <c r="AI8" s="26" t="s">
        <v>1</v>
      </c>
      <c r="AK8" s="26" t="s">
        <v>175</v>
      </c>
      <c r="AL8" s="26" t="s">
        <v>1</v>
      </c>
      <c r="AN8" s="26" t="s">
        <v>175</v>
      </c>
      <c r="AO8" s="26" t="s">
        <v>1</v>
      </c>
      <c r="AQ8" s="26" t="s">
        <v>175</v>
      </c>
      <c r="AR8" s="26" t="s">
        <v>1</v>
      </c>
      <c r="AT8" s="26" t="s">
        <v>175</v>
      </c>
      <c r="AU8" s="26" t="s">
        <v>1</v>
      </c>
      <c r="AW8" s="26" t="s">
        <v>175</v>
      </c>
      <c r="AX8" s="26" t="s">
        <v>1</v>
      </c>
      <c r="AZ8" s="26" t="s">
        <v>175</v>
      </c>
      <c r="BA8" s="26" t="s">
        <v>1</v>
      </c>
    </row>
    <row r="9" spans="1:50" ht="12.75" customHeight="1">
      <c r="A9" s="30">
        <v>130</v>
      </c>
      <c r="B9" s="28">
        <v>763521.36</v>
      </c>
      <c r="D9" s="30">
        <v>130</v>
      </c>
      <c r="E9" s="28">
        <v>5068.03</v>
      </c>
      <c r="G9" s="30">
        <v>130</v>
      </c>
      <c r="H9" s="28">
        <v>49719.69</v>
      </c>
      <c r="J9" s="30">
        <v>200</v>
      </c>
      <c r="K9" s="28">
        <v>11809.85</v>
      </c>
      <c r="M9" s="30">
        <v>130</v>
      </c>
      <c r="N9" s="28">
        <v>2387700.33</v>
      </c>
      <c r="P9" s="30">
        <v>130</v>
      </c>
      <c r="Q9" s="28">
        <v>217145.7</v>
      </c>
      <c r="S9" s="30">
        <v>220</v>
      </c>
      <c r="T9" s="28">
        <v>7746.95</v>
      </c>
      <c r="V9" s="30">
        <v>920</v>
      </c>
      <c r="W9" s="28">
        <v>10405</v>
      </c>
      <c r="Y9" s="30">
        <v>130</v>
      </c>
      <c r="Z9" s="28">
        <v>472432.21</v>
      </c>
      <c r="AB9" s="30">
        <v>200</v>
      </c>
      <c r="AC9" s="28">
        <v>4067</v>
      </c>
      <c r="AE9" s="30">
        <v>6000</v>
      </c>
      <c r="AF9" s="28">
        <v>813.2</v>
      </c>
      <c r="AK9" s="30">
        <v>130</v>
      </c>
      <c r="AL9" s="28">
        <v>2854951.26</v>
      </c>
      <c r="AN9" s="30">
        <v>220</v>
      </c>
      <c r="AO9" s="28">
        <v>391.21</v>
      </c>
      <c r="AQ9" s="30">
        <v>130</v>
      </c>
      <c r="AR9" s="28">
        <v>3111.26</v>
      </c>
      <c r="AT9" s="30">
        <v>3620</v>
      </c>
      <c r="AU9" s="28">
        <v>8304.98</v>
      </c>
      <c r="AW9" s="30">
        <v>700</v>
      </c>
      <c r="AX9" s="28">
        <v>279013.68</v>
      </c>
    </row>
    <row r="10" spans="1:52" ht="12.75" customHeight="1">
      <c r="A10" s="30">
        <v>200</v>
      </c>
      <c r="B10" s="28">
        <v>966544.64</v>
      </c>
      <c r="D10" s="30">
        <v>200</v>
      </c>
      <c r="E10" s="28">
        <v>529.17</v>
      </c>
      <c r="G10" s="30">
        <v>200</v>
      </c>
      <c r="H10" s="28">
        <v>40929.19</v>
      </c>
      <c r="J10" s="30">
        <v>614</v>
      </c>
      <c r="K10" s="28">
        <v>6635.4</v>
      </c>
      <c r="M10" s="30">
        <v>200</v>
      </c>
      <c r="N10" s="28">
        <v>800278.96</v>
      </c>
      <c r="P10" s="30">
        <v>200</v>
      </c>
      <c r="Q10" s="28">
        <v>92746.8</v>
      </c>
      <c r="S10" s="30">
        <v>700</v>
      </c>
      <c r="T10" s="28">
        <v>42612.8</v>
      </c>
      <c r="V10" s="30">
        <v>1700</v>
      </c>
      <c r="W10" s="28">
        <v>12698</v>
      </c>
      <c r="Y10" s="30">
        <v>200</v>
      </c>
      <c r="Z10" s="28">
        <v>104328.34</v>
      </c>
      <c r="AB10" s="30">
        <v>617</v>
      </c>
      <c r="AC10" s="28">
        <v>2630.05</v>
      </c>
      <c r="AE10" s="30">
        <v>8220</v>
      </c>
      <c r="AF10" s="28">
        <v>6893.2</v>
      </c>
      <c r="AH10" s="29" t="s">
        <v>18</v>
      </c>
      <c r="AK10" s="30">
        <v>200</v>
      </c>
      <c r="AL10" s="28">
        <v>2151624.34</v>
      </c>
      <c r="AN10" s="30">
        <v>500</v>
      </c>
      <c r="AO10" s="28">
        <v>779.17</v>
      </c>
      <c r="AQ10" s="30">
        <v>200</v>
      </c>
      <c r="AR10" s="28">
        <v>4568.74</v>
      </c>
      <c r="AT10" s="30">
        <v>4100</v>
      </c>
      <c r="AU10" s="28">
        <v>1845</v>
      </c>
      <c r="AW10" s="30">
        <v>1300</v>
      </c>
      <c r="AX10" s="28">
        <v>2450</v>
      </c>
      <c r="AZ10" s="29" t="s">
        <v>18</v>
      </c>
    </row>
    <row r="11" spans="1:50" ht="12.75" customHeight="1">
      <c r="A11" s="30">
        <v>220</v>
      </c>
      <c r="B11" s="28">
        <v>490851.1</v>
      </c>
      <c r="D11" s="30">
        <v>300</v>
      </c>
      <c r="E11" s="28">
        <v>23680.8</v>
      </c>
      <c r="G11" s="30">
        <v>220</v>
      </c>
      <c r="H11" s="28">
        <v>19901.22</v>
      </c>
      <c r="J11" s="30">
        <v>921</v>
      </c>
      <c r="K11" s="28">
        <v>5464.93</v>
      </c>
      <c r="M11" s="30">
        <v>220</v>
      </c>
      <c r="N11" s="28">
        <v>875669.58</v>
      </c>
      <c r="P11" s="30">
        <v>300</v>
      </c>
      <c r="Q11" s="28">
        <v>22609.62</v>
      </c>
      <c r="S11" s="30">
        <v>920</v>
      </c>
      <c r="T11" s="28">
        <v>14097</v>
      </c>
      <c r="V11" s="30">
        <v>1820</v>
      </c>
      <c r="W11" s="28">
        <v>7305.74</v>
      </c>
      <c r="Y11" s="30">
        <v>220</v>
      </c>
      <c r="Z11" s="28">
        <v>194048.38</v>
      </c>
      <c r="AB11" s="30">
        <v>1520</v>
      </c>
      <c r="AC11" s="28">
        <v>475.39</v>
      </c>
      <c r="AK11" s="30">
        <v>220</v>
      </c>
      <c r="AL11" s="28">
        <v>1400925.71</v>
      </c>
      <c r="AN11" s="30">
        <v>921</v>
      </c>
      <c r="AO11" s="28">
        <v>613.3</v>
      </c>
      <c r="AQ11" s="30">
        <v>220</v>
      </c>
      <c r="AR11" s="28">
        <v>2535.02</v>
      </c>
      <c r="AT11" s="30">
        <v>4111</v>
      </c>
      <c r="AU11" s="28">
        <v>795</v>
      </c>
      <c r="AW11" s="30">
        <v>1600</v>
      </c>
      <c r="AX11" s="28">
        <v>14807.21</v>
      </c>
    </row>
    <row r="12" spans="1:50" ht="12.75" customHeight="1">
      <c r="A12" s="30">
        <v>300</v>
      </c>
      <c r="B12" s="28">
        <v>341980.27</v>
      </c>
      <c r="D12" s="30">
        <v>400</v>
      </c>
      <c r="E12" s="28">
        <v>31772.55</v>
      </c>
      <c r="G12" s="30">
        <v>300</v>
      </c>
      <c r="H12" s="28">
        <v>19170.13</v>
      </c>
      <c r="J12" s="30">
        <v>1000</v>
      </c>
      <c r="K12" s="28">
        <v>1113.03</v>
      </c>
      <c r="M12" s="30">
        <v>300</v>
      </c>
      <c r="N12" s="28">
        <v>678341.86</v>
      </c>
      <c r="P12" s="30">
        <v>400</v>
      </c>
      <c r="Q12" s="28">
        <v>70064.5</v>
      </c>
      <c r="S12" s="30">
        <v>1700</v>
      </c>
      <c r="T12" s="28">
        <v>170086.58</v>
      </c>
      <c r="V12" s="30">
        <v>2420</v>
      </c>
      <c r="W12" s="28">
        <v>503.49</v>
      </c>
      <c r="Y12" s="30">
        <v>300</v>
      </c>
      <c r="Z12" s="28">
        <v>153856.07</v>
      </c>
      <c r="AB12" s="30">
        <v>1700</v>
      </c>
      <c r="AC12" s="28">
        <v>7088.97</v>
      </c>
      <c r="AE12" s="29" t="s">
        <v>366</v>
      </c>
      <c r="AK12" s="30">
        <v>300</v>
      </c>
      <c r="AL12" s="28">
        <v>1266546.77</v>
      </c>
      <c r="AN12" s="30">
        <v>1500</v>
      </c>
      <c r="AO12" s="28">
        <v>725</v>
      </c>
      <c r="AQ12" s="30">
        <v>700</v>
      </c>
      <c r="AR12" s="28">
        <v>1454895.22</v>
      </c>
      <c r="AT12" s="30">
        <v>5520</v>
      </c>
      <c r="AU12" s="28">
        <v>99.8</v>
      </c>
      <c r="AW12" s="30">
        <v>1821</v>
      </c>
      <c r="AX12" s="28">
        <v>45000.43</v>
      </c>
    </row>
    <row r="13" spans="1:50" ht="12.75">
      <c r="A13" s="30">
        <v>400</v>
      </c>
      <c r="B13" s="28">
        <v>253052.2</v>
      </c>
      <c r="D13" s="30">
        <v>420</v>
      </c>
      <c r="E13" s="28">
        <v>9147.44</v>
      </c>
      <c r="G13" s="30">
        <v>400</v>
      </c>
      <c r="H13" s="28">
        <v>13643.91</v>
      </c>
      <c r="J13" s="30">
        <v>1211</v>
      </c>
      <c r="K13" s="28">
        <v>467.94</v>
      </c>
      <c r="M13" s="30">
        <v>400</v>
      </c>
      <c r="N13" s="28">
        <v>629364.39</v>
      </c>
      <c r="P13" s="30">
        <v>420</v>
      </c>
      <c r="Q13" s="28">
        <v>7371.85</v>
      </c>
      <c r="S13" s="30">
        <v>1820</v>
      </c>
      <c r="T13" s="28">
        <v>29742.66</v>
      </c>
      <c r="V13" s="30">
        <v>2421</v>
      </c>
      <c r="W13" s="28">
        <v>3740</v>
      </c>
      <c r="Y13" s="30">
        <v>400</v>
      </c>
      <c r="Z13" s="28">
        <v>130907.31</v>
      </c>
      <c r="AB13" s="30">
        <v>2300</v>
      </c>
      <c r="AC13" s="28">
        <v>11012.97</v>
      </c>
      <c r="AK13" s="30">
        <v>400</v>
      </c>
      <c r="AL13" s="28">
        <v>707464.1</v>
      </c>
      <c r="AN13" s="30">
        <v>1700</v>
      </c>
      <c r="AO13" s="28">
        <v>3158.99</v>
      </c>
      <c r="AQ13" s="30">
        <v>800</v>
      </c>
      <c r="AR13" s="28">
        <v>146.64</v>
      </c>
      <c r="AW13" s="30">
        <v>2420</v>
      </c>
      <c r="AX13" s="28">
        <v>62833.59</v>
      </c>
    </row>
    <row r="14" spans="1:50" ht="12.75" customHeight="1">
      <c r="A14" s="30">
        <v>420</v>
      </c>
      <c r="B14" s="28">
        <v>632579.38</v>
      </c>
      <c r="D14" s="30">
        <v>500</v>
      </c>
      <c r="E14" s="28">
        <v>645.97</v>
      </c>
      <c r="G14" s="30">
        <v>420</v>
      </c>
      <c r="H14" s="28">
        <v>22460.21</v>
      </c>
      <c r="J14" s="30">
        <v>1212</v>
      </c>
      <c r="K14" s="28">
        <v>3177</v>
      </c>
      <c r="M14" s="30">
        <v>420</v>
      </c>
      <c r="N14" s="28">
        <v>671229.62</v>
      </c>
      <c r="P14" s="30">
        <v>500</v>
      </c>
      <c r="Q14" s="28">
        <v>74939.95</v>
      </c>
      <c r="S14" s="30">
        <v>1821</v>
      </c>
      <c r="T14" s="28">
        <v>17534.3</v>
      </c>
      <c r="V14" s="30">
        <v>3600</v>
      </c>
      <c r="W14" s="28">
        <v>1478.35</v>
      </c>
      <c r="Y14" s="30">
        <v>420</v>
      </c>
      <c r="Z14" s="28">
        <v>131034.4</v>
      </c>
      <c r="AB14" s="30">
        <v>2421</v>
      </c>
      <c r="AC14" s="28">
        <v>13634</v>
      </c>
      <c r="AK14" s="30">
        <v>420</v>
      </c>
      <c r="AL14" s="28">
        <v>1523812</v>
      </c>
      <c r="AN14" s="30">
        <v>1820</v>
      </c>
      <c r="AO14" s="28">
        <v>3940.39</v>
      </c>
      <c r="AQ14" s="30">
        <v>921</v>
      </c>
      <c r="AR14" s="28">
        <v>171.64</v>
      </c>
      <c r="AT14" s="29" t="s">
        <v>380</v>
      </c>
      <c r="AW14" s="30">
        <v>2423</v>
      </c>
      <c r="AX14" s="28">
        <v>10325.4</v>
      </c>
    </row>
    <row r="15" spans="1:50" ht="12.75" customHeight="1">
      <c r="A15" s="30">
        <v>500</v>
      </c>
      <c r="B15" s="28">
        <v>275287.28</v>
      </c>
      <c r="D15" s="30">
        <v>614</v>
      </c>
      <c r="E15" s="28">
        <v>68625.01</v>
      </c>
      <c r="G15" s="30">
        <v>500</v>
      </c>
      <c r="H15" s="28">
        <v>14906.65</v>
      </c>
      <c r="J15" s="30">
        <v>1300</v>
      </c>
      <c r="K15" s="28">
        <v>12</v>
      </c>
      <c r="M15" s="30">
        <v>500</v>
      </c>
      <c r="N15" s="28">
        <v>485446.17</v>
      </c>
      <c r="P15" s="30">
        <v>614</v>
      </c>
      <c r="Q15" s="28">
        <v>185749.59</v>
      </c>
      <c r="S15" s="30">
        <v>2400</v>
      </c>
      <c r="T15" s="28">
        <v>78108.42</v>
      </c>
      <c r="V15" s="30">
        <v>3700</v>
      </c>
      <c r="W15" s="28">
        <v>2952.75</v>
      </c>
      <c r="Y15" s="30">
        <v>500</v>
      </c>
      <c r="Z15" s="28">
        <v>94439.15</v>
      </c>
      <c r="AB15" s="30">
        <v>2700</v>
      </c>
      <c r="AC15" s="28">
        <v>9480</v>
      </c>
      <c r="AK15" s="30">
        <v>500</v>
      </c>
      <c r="AL15" s="28">
        <v>1079164.73</v>
      </c>
      <c r="AN15" s="30">
        <v>1821</v>
      </c>
      <c r="AO15" s="28">
        <v>658</v>
      </c>
      <c r="AQ15" s="30">
        <v>1000</v>
      </c>
      <c r="AR15" s="28">
        <v>20567.48</v>
      </c>
      <c r="AW15" s="30">
        <v>2500</v>
      </c>
      <c r="AX15" s="28">
        <v>286</v>
      </c>
    </row>
    <row r="16" spans="1:50" ht="12.75" customHeight="1">
      <c r="A16" s="30">
        <v>614</v>
      </c>
      <c r="B16" s="28">
        <v>906529.22</v>
      </c>
      <c r="D16" s="30">
        <v>618</v>
      </c>
      <c r="E16" s="28">
        <v>22361</v>
      </c>
      <c r="G16" s="30">
        <v>614</v>
      </c>
      <c r="H16" s="28">
        <v>37192.24</v>
      </c>
      <c r="J16" s="30">
        <v>2422</v>
      </c>
      <c r="K16" s="28">
        <v>1126</v>
      </c>
      <c r="M16" s="30">
        <v>614</v>
      </c>
      <c r="N16" s="28">
        <v>1523585.38</v>
      </c>
      <c r="P16" s="30">
        <v>617</v>
      </c>
      <c r="Q16" s="28">
        <v>7200</v>
      </c>
      <c r="S16" s="30">
        <v>2420</v>
      </c>
      <c r="T16" s="28">
        <v>56052.24</v>
      </c>
      <c r="V16" s="30">
        <v>4500</v>
      </c>
      <c r="W16" s="28">
        <v>3075</v>
      </c>
      <c r="Y16" s="30">
        <v>614</v>
      </c>
      <c r="Z16" s="28">
        <v>364603.51</v>
      </c>
      <c r="AB16" s="30">
        <v>3000</v>
      </c>
      <c r="AC16" s="28">
        <v>1265.8</v>
      </c>
      <c r="AK16" s="30">
        <v>614</v>
      </c>
      <c r="AL16" s="28">
        <v>2201487.67</v>
      </c>
      <c r="AN16" s="30">
        <v>2220</v>
      </c>
      <c r="AO16" s="28">
        <v>5829.39</v>
      </c>
      <c r="AQ16" s="30">
        <v>1212</v>
      </c>
      <c r="AR16" s="28">
        <v>7792</v>
      </c>
      <c r="AW16" s="30">
        <v>2900</v>
      </c>
      <c r="AX16" s="28">
        <v>75104.52</v>
      </c>
    </row>
    <row r="17" spans="1:50" ht="12.75" customHeight="1">
      <c r="A17" s="30">
        <v>617</v>
      </c>
      <c r="B17" s="28">
        <v>319964.36</v>
      </c>
      <c r="D17" s="30">
        <v>700</v>
      </c>
      <c r="E17" s="28">
        <v>2600.39</v>
      </c>
      <c r="G17" s="30">
        <v>617</v>
      </c>
      <c r="H17" s="28">
        <v>25753.72</v>
      </c>
      <c r="J17" s="30">
        <v>3200</v>
      </c>
      <c r="K17" s="28">
        <v>1696.97</v>
      </c>
      <c r="M17" s="30">
        <v>617</v>
      </c>
      <c r="N17" s="28">
        <v>1213479.86</v>
      </c>
      <c r="P17" s="30">
        <v>618</v>
      </c>
      <c r="Q17" s="28">
        <v>94172.69</v>
      </c>
      <c r="S17" s="30">
        <v>2421</v>
      </c>
      <c r="T17" s="28">
        <v>28311.97</v>
      </c>
      <c r="V17" s="30">
        <v>4700</v>
      </c>
      <c r="W17" s="28">
        <v>6061.74</v>
      </c>
      <c r="Y17" s="30">
        <v>617</v>
      </c>
      <c r="Z17" s="28">
        <v>292651.77</v>
      </c>
      <c r="AB17" s="30">
        <v>3112</v>
      </c>
      <c r="AC17" s="28">
        <v>1049</v>
      </c>
      <c r="AK17" s="30">
        <v>617</v>
      </c>
      <c r="AL17" s="28">
        <v>709476.92</v>
      </c>
      <c r="AN17" s="30">
        <v>2520</v>
      </c>
      <c r="AO17" s="28">
        <v>8445.7</v>
      </c>
      <c r="AQ17" s="30">
        <v>1402</v>
      </c>
      <c r="AR17" s="28">
        <v>56818.2</v>
      </c>
      <c r="AW17" s="30">
        <v>3420</v>
      </c>
      <c r="AX17" s="28">
        <v>21428.91</v>
      </c>
    </row>
    <row r="18" spans="1:50" ht="12.75" customHeight="1">
      <c r="A18" s="30">
        <v>618</v>
      </c>
      <c r="B18" s="28">
        <v>386433.89</v>
      </c>
      <c r="D18" s="30">
        <v>800</v>
      </c>
      <c r="E18" s="28">
        <v>1498.39</v>
      </c>
      <c r="G18" s="30">
        <v>618</v>
      </c>
      <c r="H18" s="28">
        <v>18209.18</v>
      </c>
      <c r="J18" s="30">
        <v>4100</v>
      </c>
      <c r="K18" s="28">
        <v>6381</v>
      </c>
      <c r="M18" s="30">
        <v>618</v>
      </c>
      <c r="N18" s="28">
        <v>1724436.78</v>
      </c>
      <c r="P18" s="30">
        <v>700</v>
      </c>
      <c r="Q18" s="28">
        <v>1339</v>
      </c>
      <c r="S18" s="30">
        <v>2520</v>
      </c>
      <c r="T18" s="28">
        <v>27649.67</v>
      </c>
      <c r="V18" s="30">
        <v>6100</v>
      </c>
      <c r="W18" s="28">
        <v>814</v>
      </c>
      <c r="Y18" s="30">
        <v>618</v>
      </c>
      <c r="Z18" s="28">
        <v>169234.19</v>
      </c>
      <c r="AB18" s="30">
        <v>4000</v>
      </c>
      <c r="AC18" s="28">
        <v>1464.95</v>
      </c>
      <c r="AK18" s="30">
        <v>618</v>
      </c>
      <c r="AL18" s="28">
        <v>1062671.97</v>
      </c>
      <c r="AN18" s="30">
        <v>2700</v>
      </c>
      <c r="AO18" s="28">
        <v>909.96</v>
      </c>
      <c r="AQ18" s="30">
        <v>1600</v>
      </c>
      <c r="AR18" s="28">
        <v>8488.01</v>
      </c>
      <c r="AW18" s="30">
        <v>3620</v>
      </c>
      <c r="AX18" s="28">
        <v>64309.24</v>
      </c>
    </row>
    <row r="19" spans="1:50" ht="12.75" customHeight="1">
      <c r="A19" s="30">
        <v>700</v>
      </c>
      <c r="B19" s="28">
        <v>616521.34</v>
      </c>
      <c r="D19" s="30">
        <v>920</v>
      </c>
      <c r="E19" s="28">
        <v>2546</v>
      </c>
      <c r="G19" s="30">
        <v>700</v>
      </c>
      <c r="H19" s="28">
        <v>23833.21</v>
      </c>
      <c r="J19" s="30">
        <v>4300</v>
      </c>
      <c r="K19" s="28">
        <v>16787.83</v>
      </c>
      <c r="M19" s="30">
        <v>700</v>
      </c>
      <c r="N19" s="28">
        <v>745093.29</v>
      </c>
      <c r="P19" s="30">
        <v>800</v>
      </c>
      <c r="Q19" s="28">
        <v>23048</v>
      </c>
      <c r="S19" s="30">
        <v>2521</v>
      </c>
      <c r="T19" s="28">
        <v>43507.31</v>
      </c>
      <c r="V19" s="30">
        <v>6220</v>
      </c>
      <c r="W19" s="28">
        <v>7042.73</v>
      </c>
      <c r="Y19" s="30">
        <v>700</v>
      </c>
      <c r="Z19" s="28">
        <v>145083.12</v>
      </c>
      <c r="AB19" s="30">
        <v>4100</v>
      </c>
      <c r="AC19" s="28">
        <v>15719</v>
      </c>
      <c r="AK19" s="30">
        <v>800</v>
      </c>
      <c r="AL19" s="28">
        <v>912113.1</v>
      </c>
      <c r="AN19" s="30">
        <v>3000</v>
      </c>
      <c r="AO19" s="28">
        <v>414.58</v>
      </c>
      <c r="AQ19" s="30">
        <v>1800</v>
      </c>
      <c r="AR19" s="28">
        <v>70</v>
      </c>
      <c r="AW19" s="30">
        <v>3700</v>
      </c>
      <c r="AX19" s="28">
        <v>2717.05</v>
      </c>
    </row>
    <row r="20" spans="1:50" ht="12.75" customHeight="1">
      <c r="A20" s="30">
        <v>800</v>
      </c>
      <c r="B20" s="28">
        <v>265330.32</v>
      </c>
      <c r="D20" s="30">
        <v>1000</v>
      </c>
      <c r="E20" s="28">
        <v>5951.69</v>
      </c>
      <c r="G20" s="30">
        <v>800</v>
      </c>
      <c r="H20" s="28">
        <v>7676.8</v>
      </c>
      <c r="J20" s="30">
        <v>4500</v>
      </c>
      <c r="K20" s="28">
        <v>4917.25</v>
      </c>
      <c r="M20" s="30">
        <v>800</v>
      </c>
      <c r="N20" s="28">
        <v>473374.09</v>
      </c>
      <c r="P20" s="30">
        <v>920</v>
      </c>
      <c r="Q20" s="28">
        <v>99961.53</v>
      </c>
      <c r="S20" s="30">
        <v>2700</v>
      </c>
      <c r="T20" s="28">
        <v>9332.72</v>
      </c>
      <c r="V20" s="30">
        <v>7100</v>
      </c>
      <c r="W20" s="28">
        <v>1049</v>
      </c>
      <c r="Y20" s="30">
        <v>800</v>
      </c>
      <c r="Z20" s="28">
        <v>102473.1</v>
      </c>
      <c r="AB20" s="30">
        <v>5100</v>
      </c>
      <c r="AC20" s="28">
        <v>3252.42</v>
      </c>
      <c r="AK20" s="30">
        <v>900</v>
      </c>
      <c r="AL20" s="28">
        <v>353814.25</v>
      </c>
      <c r="AN20" s="30">
        <v>3022</v>
      </c>
      <c r="AO20" s="28">
        <v>1270.44</v>
      </c>
      <c r="AQ20" s="30">
        <v>1821</v>
      </c>
      <c r="AR20" s="28">
        <v>23421.13</v>
      </c>
      <c r="AW20" s="30">
        <v>3711</v>
      </c>
      <c r="AX20" s="28">
        <v>14802.8</v>
      </c>
    </row>
    <row r="21" spans="1:50" ht="12.75" customHeight="1">
      <c r="A21" s="30">
        <v>900</v>
      </c>
      <c r="B21" s="28">
        <v>116756.11</v>
      </c>
      <c r="D21" s="30">
        <v>1100</v>
      </c>
      <c r="E21" s="28">
        <v>33732.57</v>
      </c>
      <c r="G21" s="30">
        <v>900</v>
      </c>
      <c r="H21" s="28">
        <v>4454.65</v>
      </c>
      <c r="J21" s="30">
        <v>4600</v>
      </c>
      <c r="K21" s="28">
        <v>438</v>
      </c>
      <c r="M21" s="30">
        <v>900</v>
      </c>
      <c r="N21" s="28">
        <v>160006.53</v>
      </c>
      <c r="P21" s="30">
        <v>921</v>
      </c>
      <c r="Q21" s="28">
        <v>66062.49</v>
      </c>
      <c r="S21" s="30">
        <v>3000</v>
      </c>
      <c r="T21" s="28">
        <v>9861.8</v>
      </c>
      <c r="V21" s="30">
        <v>7320</v>
      </c>
      <c r="W21" s="28">
        <v>5750</v>
      </c>
      <c r="Y21" s="30">
        <v>900</v>
      </c>
      <c r="Z21" s="28">
        <v>16806.77</v>
      </c>
      <c r="AB21" s="30">
        <v>5130</v>
      </c>
      <c r="AC21" s="28">
        <v>310.51</v>
      </c>
      <c r="AK21" s="30">
        <v>920</v>
      </c>
      <c r="AL21" s="28">
        <v>1301480.38</v>
      </c>
      <c r="AN21" s="30">
        <v>3620</v>
      </c>
      <c r="AO21" s="28">
        <v>2480</v>
      </c>
      <c r="AQ21" s="30">
        <v>2000</v>
      </c>
      <c r="AR21" s="28">
        <v>129.85</v>
      </c>
      <c r="AW21" s="30">
        <v>3800</v>
      </c>
      <c r="AX21" s="28">
        <v>6233.05</v>
      </c>
    </row>
    <row r="22" spans="1:50" ht="12.75" customHeight="1">
      <c r="A22" s="30">
        <v>920</v>
      </c>
      <c r="B22" s="28">
        <v>374314.57</v>
      </c>
      <c r="D22" s="30">
        <v>1211</v>
      </c>
      <c r="E22" s="28">
        <v>10983.72</v>
      </c>
      <c r="G22" s="30">
        <v>920</v>
      </c>
      <c r="H22" s="28">
        <v>5473.57</v>
      </c>
      <c r="J22" s="30">
        <v>5000</v>
      </c>
      <c r="K22" s="28">
        <v>1592</v>
      </c>
      <c r="M22" s="30">
        <v>920</v>
      </c>
      <c r="N22" s="28">
        <v>512653.87</v>
      </c>
      <c r="P22" s="30">
        <v>1000</v>
      </c>
      <c r="Q22" s="28">
        <v>109101.23</v>
      </c>
      <c r="S22" s="30">
        <v>3021</v>
      </c>
      <c r="T22" s="28">
        <v>2134.95</v>
      </c>
      <c r="Y22" s="30">
        <v>920</v>
      </c>
      <c r="Z22" s="28">
        <v>115356.6</v>
      </c>
      <c r="AB22" s="30">
        <v>5900</v>
      </c>
      <c r="AC22" s="28">
        <v>470</v>
      </c>
      <c r="AK22" s="30">
        <v>921</v>
      </c>
      <c r="AL22" s="28">
        <v>525185.25</v>
      </c>
      <c r="AN22" s="30">
        <v>3700</v>
      </c>
      <c r="AO22" s="28">
        <v>691.99</v>
      </c>
      <c r="AQ22" s="30">
        <v>2100</v>
      </c>
      <c r="AR22" s="28">
        <v>31313.89</v>
      </c>
      <c r="AW22" s="30">
        <v>4000</v>
      </c>
      <c r="AX22" s="28">
        <v>8625.7</v>
      </c>
    </row>
    <row r="23" spans="1:50" ht="12.75" customHeight="1">
      <c r="A23" s="30">
        <v>921</v>
      </c>
      <c r="B23" s="28">
        <v>141679.98</v>
      </c>
      <c r="D23" s="30">
        <v>1212</v>
      </c>
      <c r="E23" s="28">
        <v>177.87</v>
      </c>
      <c r="G23" s="30">
        <v>921</v>
      </c>
      <c r="H23" s="28">
        <v>5464.93</v>
      </c>
      <c r="J23" s="30">
        <v>5131</v>
      </c>
      <c r="K23" s="28">
        <v>379</v>
      </c>
      <c r="M23" s="30">
        <v>921</v>
      </c>
      <c r="N23" s="28">
        <v>532174.59</v>
      </c>
      <c r="P23" s="30">
        <v>1100</v>
      </c>
      <c r="Q23" s="28">
        <v>232171</v>
      </c>
      <c r="S23" s="30">
        <v>3022</v>
      </c>
      <c r="T23" s="28">
        <v>116947.76</v>
      </c>
      <c r="V23" s="29" t="s">
        <v>357</v>
      </c>
      <c r="Y23" s="30">
        <v>921</v>
      </c>
      <c r="Z23" s="28">
        <v>115333.12</v>
      </c>
      <c r="AB23" s="30">
        <v>7613</v>
      </c>
      <c r="AC23" s="28">
        <v>899.98</v>
      </c>
      <c r="AK23" s="30">
        <v>1000</v>
      </c>
      <c r="AL23" s="28">
        <v>1197705.55</v>
      </c>
      <c r="AN23" s="30">
        <v>4000</v>
      </c>
      <c r="AO23" s="28">
        <v>2933.2</v>
      </c>
      <c r="AQ23" s="30">
        <v>2400</v>
      </c>
      <c r="AR23" s="28">
        <v>1800</v>
      </c>
      <c r="AW23" s="30">
        <v>4220</v>
      </c>
      <c r="AX23" s="28">
        <v>7406.07</v>
      </c>
    </row>
    <row r="24" spans="1:50" ht="12.75" customHeight="1">
      <c r="A24" s="30">
        <v>1000</v>
      </c>
      <c r="B24" s="28">
        <v>339162.78</v>
      </c>
      <c r="D24" s="30">
        <v>1300</v>
      </c>
      <c r="E24" s="28">
        <v>298</v>
      </c>
      <c r="G24" s="30">
        <v>1000</v>
      </c>
      <c r="H24" s="28">
        <v>17538.41</v>
      </c>
      <c r="J24" s="30">
        <v>5320</v>
      </c>
      <c r="K24" s="28">
        <v>685</v>
      </c>
      <c r="M24" s="30">
        <v>1000</v>
      </c>
      <c r="N24" s="28">
        <v>796489.69</v>
      </c>
      <c r="P24" s="30">
        <v>1212</v>
      </c>
      <c r="Q24" s="28">
        <v>13284</v>
      </c>
      <c r="S24" s="30">
        <v>3400</v>
      </c>
      <c r="T24" s="28">
        <v>63328.22</v>
      </c>
      <c r="Y24" s="30">
        <v>1000</v>
      </c>
      <c r="Z24" s="28">
        <v>84811.18</v>
      </c>
      <c r="AK24" s="30">
        <v>1100</v>
      </c>
      <c r="AL24" s="28">
        <v>819817.24</v>
      </c>
      <c r="AN24" s="30">
        <v>4520</v>
      </c>
      <c r="AO24" s="28">
        <v>4233.97</v>
      </c>
      <c r="AQ24" s="30">
        <v>2420</v>
      </c>
      <c r="AR24" s="28">
        <v>23676.66</v>
      </c>
      <c r="AW24" s="30">
        <v>4500</v>
      </c>
      <c r="AX24" s="28">
        <v>2470.98</v>
      </c>
    </row>
    <row r="25" spans="1:50" ht="12.75" customHeight="1">
      <c r="A25" s="30">
        <v>1100</v>
      </c>
      <c r="B25" s="28">
        <v>393025.88</v>
      </c>
      <c r="D25" s="30">
        <v>1320</v>
      </c>
      <c r="E25" s="28">
        <v>18258.45</v>
      </c>
      <c r="G25" s="30">
        <v>1100</v>
      </c>
      <c r="H25" s="28">
        <v>9725.33</v>
      </c>
      <c r="J25" s="30">
        <v>5620</v>
      </c>
      <c r="K25" s="28">
        <v>895</v>
      </c>
      <c r="M25" s="30">
        <v>1100</v>
      </c>
      <c r="N25" s="28">
        <v>1087351.94</v>
      </c>
      <c r="P25" s="30">
        <v>1300</v>
      </c>
      <c r="Q25" s="28">
        <v>5142.53</v>
      </c>
      <c r="S25" s="30">
        <v>3420</v>
      </c>
      <c r="T25" s="28">
        <v>28151.86</v>
      </c>
      <c r="Y25" s="30">
        <v>1100</v>
      </c>
      <c r="Z25" s="28">
        <v>83963.95</v>
      </c>
      <c r="AB25" s="29" t="s">
        <v>363</v>
      </c>
      <c r="AK25" s="30">
        <v>1211</v>
      </c>
      <c r="AL25" s="28">
        <v>706807.46</v>
      </c>
      <c r="AN25" s="30">
        <v>5520</v>
      </c>
      <c r="AO25" s="28">
        <v>12175</v>
      </c>
      <c r="AQ25" s="30">
        <v>2421</v>
      </c>
      <c r="AR25" s="28">
        <v>27468.51</v>
      </c>
      <c r="AW25" s="30">
        <v>5131</v>
      </c>
      <c r="AX25" s="28">
        <v>7365.19</v>
      </c>
    </row>
    <row r="26" spans="1:50" ht="12.75" customHeight="1">
      <c r="A26" s="30">
        <v>1211</v>
      </c>
      <c r="B26" s="28">
        <v>205531.94</v>
      </c>
      <c r="D26" s="30">
        <v>1402</v>
      </c>
      <c r="E26" s="28">
        <v>2344.99</v>
      </c>
      <c r="G26" s="30">
        <v>1211</v>
      </c>
      <c r="H26" s="28">
        <v>10085.61</v>
      </c>
      <c r="J26" s="30">
        <v>6000</v>
      </c>
      <c r="K26" s="28">
        <v>1568</v>
      </c>
      <c r="M26" s="30">
        <v>1211</v>
      </c>
      <c r="N26" s="28">
        <v>150655.24</v>
      </c>
      <c r="P26" s="30">
        <v>1320</v>
      </c>
      <c r="Q26" s="28">
        <v>109430.15</v>
      </c>
      <c r="S26" s="30">
        <v>3600</v>
      </c>
      <c r="T26" s="28">
        <v>5174.76</v>
      </c>
      <c r="Y26" s="30">
        <v>1211</v>
      </c>
      <c r="Z26" s="28">
        <v>42603.36</v>
      </c>
      <c r="AK26" s="30">
        <v>1212</v>
      </c>
      <c r="AL26" s="28">
        <v>1027203.55</v>
      </c>
      <c r="AN26" s="30">
        <v>6200</v>
      </c>
      <c r="AO26" s="28">
        <v>834</v>
      </c>
      <c r="AQ26" s="30">
        <v>2422</v>
      </c>
      <c r="AR26" s="28">
        <v>9955.84</v>
      </c>
      <c r="AW26" s="30">
        <v>5500</v>
      </c>
      <c r="AX26" s="28">
        <v>14800.47</v>
      </c>
    </row>
    <row r="27" spans="1:50" ht="12.75" customHeight="1">
      <c r="A27" s="30">
        <v>1212</v>
      </c>
      <c r="B27" s="28">
        <v>449682.85</v>
      </c>
      <c r="D27" s="30">
        <v>1420</v>
      </c>
      <c r="E27" s="28">
        <v>22360.18</v>
      </c>
      <c r="G27" s="30">
        <v>1212</v>
      </c>
      <c r="H27" s="28">
        <v>48345.01</v>
      </c>
      <c r="J27" s="30">
        <v>6100</v>
      </c>
      <c r="K27" s="28">
        <v>15591</v>
      </c>
      <c r="M27" s="30">
        <v>1212</v>
      </c>
      <c r="N27" s="28">
        <v>890909.26</v>
      </c>
      <c r="P27" s="30">
        <v>1400</v>
      </c>
      <c r="Q27" s="28">
        <v>48865.22</v>
      </c>
      <c r="S27" s="30">
        <v>3620</v>
      </c>
      <c r="T27" s="28">
        <v>8335.51</v>
      </c>
      <c r="Y27" s="30">
        <v>1212</v>
      </c>
      <c r="Z27" s="28">
        <v>154575.86</v>
      </c>
      <c r="AK27" s="30">
        <v>1300</v>
      </c>
      <c r="AL27" s="28">
        <v>92714.1</v>
      </c>
      <c r="AN27" s="30">
        <v>7500</v>
      </c>
      <c r="AO27" s="28">
        <v>639.97</v>
      </c>
      <c r="AQ27" s="30">
        <v>2500</v>
      </c>
      <c r="AR27" s="28">
        <v>7736.94</v>
      </c>
      <c r="AW27" s="30">
        <v>5530</v>
      </c>
      <c r="AX27" s="28">
        <v>16504.38</v>
      </c>
    </row>
    <row r="28" spans="1:50" ht="12.75" customHeight="1">
      <c r="A28" s="30">
        <v>1300</v>
      </c>
      <c r="B28" s="28">
        <v>82545.15</v>
      </c>
      <c r="D28" s="30">
        <v>1500</v>
      </c>
      <c r="E28" s="28">
        <v>269598.12</v>
      </c>
      <c r="G28" s="30">
        <v>1300</v>
      </c>
      <c r="H28" s="28">
        <v>20887.77</v>
      </c>
      <c r="J28" s="30">
        <v>6400</v>
      </c>
      <c r="K28" s="28">
        <v>1910.88</v>
      </c>
      <c r="M28" s="30">
        <v>1300</v>
      </c>
      <c r="N28" s="28">
        <v>196521.93</v>
      </c>
      <c r="P28" s="30">
        <v>1420</v>
      </c>
      <c r="Q28" s="28">
        <v>104986.09</v>
      </c>
      <c r="S28" s="30">
        <v>3700</v>
      </c>
      <c r="T28" s="28">
        <v>35166.5</v>
      </c>
      <c r="Y28" s="30">
        <v>1300</v>
      </c>
      <c r="Z28" s="28">
        <v>35863.52</v>
      </c>
      <c r="AK28" s="30">
        <v>1320</v>
      </c>
      <c r="AL28" s="28">
        <v>1654290.51</v>
      </c>
      <c r="AQ28" s="30">
        <v>2900</v>
      </c>
      <c r="AR28" s="28">
        <v>55091.73</v>
      </c>
      <c r="AW28" s="30">
        <v>5711</v>
      </c>
      <c r="AX28" s="28">
        <v>28198.1</v>
      </c>
    </row>
    <row r="29" spans="1:50" ht="12.75" customHeight="1">
      <c r="A29" s="30">
        <v>1320</v>
      </c>
      <c r="B29" s="28">
        <v>698724.25</v>
      </c>
      <c r="D29" s="30">
        <v>1520</v>
      </c>
      <c r="E29" s="28">
        <v>1522.2</v>
      </c>
      <c r="G29" s="30">
        <v>1320</v>
      </c>
      <c r="H29" s="28">
        <v>32514.83</v>
      </c>
      <c r="J29" s="30">
        <v>6711</v>
      </c>
      <c r="K29" s="28">
        <v>7561</v>
      </c>
      <c r="M29" s="30">
        <v>1320</v>
      </c>
      <c r="N29" s="28">
        <v>1385649.86</v>
      </c>
      <c r="P29" s="30">
        <v>1500</v>
      </c>
      <c r="Q29" s="28">
        <v>24509</v>
      </c>
      <c r="S29" s="30">
        <v>3800</v>
      </c>
      <c r="T29" s="28">
        <v>6366.07</v>
      </c>
      <c r="Y29" s="30">
        <v>1320</v>
      </c>
      <c r="Z29" s="28">
        <v>218970.47</v>
      </c>
      <c r="AK29" s="30">
        <v>1400</v>
      </c>
      <c r="AL29" s="28">
        <v>1676559.48</v>
      </c>
      <c r="AN29" s="29" t="s">
        <v>374</v>
      </c>
      <c r="AQ29" s="30">
        <v>3022</v>
      </c>
      <c r="AR29" s="28">
        <v>213</v>
      </c>
      <c r="AW29" s="30">
        <v>6120</v>
      </c>
      <c r="AX29" s="28">
        <v>916.51</v>
      </c>
    </row>
    <row r="30" spans="1:50" ht="12.75" customHeight="1">
      <c r="A30" s="30">
        <v>1400</v>
      </c>
      <c r="B30" s="28">
        <v>553060.18</v>
      </c>
      <c r="D30" s="30">
        <v>1600</v>
      </c>
      <c r="E30" s="28">
        <v>5998.28</v>
      </c>
      <c r="G30" s="30">
        <v>1400</v>
      </c>
      <c r="H30" s="28">
        <v>49828.43</v>
      </c>
      <c r="J30" s="30">
        <v>6812</v>
      </c>
      <c r="K30" s="28">
        <v>1178.04</v>
      </c>
      <c r="M30" s="30">
        <v>1400</v>
      </c>
      <c r="N30" s="28">
        <v>1488953.58</v>
      </c>
      <c r="P30" s="30">
        <v>1520</v>
      </c>
      <c r="Q30" s="28">
        <v>4800</v>
      </c>
      <c r="S30" s="30">
        <v>4000</v>
      </c>
      <c r="T30" s="28">
        <v>42464.87</v>
      </c>
      <c r="Y30" s="30">
        <v>1400</v>
      </c>
      <c r="Z30" s="28">
        <v>279713.8</v>
      </c>
      <c r="AK30" s="30">
        <v>1420</v>
      </c>
      <c r="AL30" s="28">
        <v>1656562.07</v>
      </c>
      <c r="AQ30" s="30">
        <v>3111</v>
      </c>
      <c r="AR30" s="28">
        <v>33.1</v>
      </c>
      <c r="AW30" s="30">
        <v>6200</v>
      </c>
      <c r="AX30" s="28">
        <v>19253.88</v>
      </c>
    </row>
    <row r="31" spans="1:50" ht="12.75" customHeight="1">
      <c r="A31" s="30">
        <v>1402</v>
      </c>
      <c r="B31" s="28">
        <v>71506.96</v>
      </c>
      <c r="D31" s="30">
        <v>1700</v>
      </c>
      <c r="E31" s="28">
        <v>7762</v>
      </c>
      <c r="G31" s="30">
        <v>1420</v>
      </c>
      <c r="H31" s="28">
        <v>28178.1</v>
      </c>
      <c r="J31" s="30">
        <v>7613</v>
      </c>
      <c r="K31" s="28">
        <v>2386</v>
      </c>
      <c r="M31" s="30">
        <v>1420</v>
      </c>
      <c r="N31" s="28">
        <v>2723187.85</v>
      </c>
      <c r="P31" s="30">
        <v>1600</v>
      </c>
      <c r="Q31" s="28">
        <v>297282.89</v>
      </c>
      <c r="S31" s="30">
        <v>4120</v>
      </c>
      <c r="T31" s="28">
        <v>45917.11</v>
      </c>
      <c r="Y31" s="30">
        <v>1420</v>
      </c>
      <c r="Z31" s="28">
        <v>294677.3</v>
      </c>
      <c r="AK31" s="30">
        <v>1500</v>
      </c>
      <c r="AL31" s="28">
        <v>1256853.12</v>
      </c>
      <c r="AQ31" s="30">
        <v>3300</v>
      </c>
      <c r="AR31" s="28">
        <v>103.62</v>
      </c>
      <c r="AW31" s="30">
        <v>6220</v>
      </c>
      <c r="AX31" s="28">
        <v>14826.33</v>
      </c>
    </row>
    <row r="32" spans="1:50" ht="12.75" customHeight="1">
      <c r="A32" s="30">
        <v>1420</v>
      </c>
      <c r="B32" s="28">
        <v>774697.53</v>
      </c>
      <c r="D32" s="30">
        <v>1802</v>
      </c>
      <c r="E32" s="28">
        <v>5835.41</v>
      </c>
      <c r="G32" s="30">
        <v>1500</v>
      </c>
      <c r="H32" s="28">
        <v>14567.35</v>
      </c>
      <c r="J32" s="30">
        <v>8200</v>
      </c>
      <c r="K32" s="28">
        <v>971.97</v>
      </c>
      <c r="M32" s="30">
        <v>1500</v>
      </c>
      <c r="N32" s="28">
        <v>1002792.65</v>
      </c>
      <c r="P32" s="30">
        <v>1700</v>
      </c>
      <c r="Q32" s="28">
        <v>452610.34</v>
      </c>
      <c r="S32" s="30">
        <v>4200</v>
      </c>
      <c r="T32" s="28">
        <v>18996.58</v>
      </c>
      <c r="Y32" s="30">
        <v>1500</v>
      </c>
      <c r="Z32" s="28">
        <v>236839.62</v>
      </c>
      <c r="AK32" s="30">
        <v>1520</v>
      </c>
      <c r="AL32" s="28">
        <v>750380.95</v>
      </c>
      <c r="AQ32" s="30">
        <v>3620</v>
      </c>
      <c r="AR32" s="28">
        <v>518925.85</v>
      </c>
      <c r="AW32" s="30">
        <v>6920</v>
      </c>
      <c r="AX32" s="28">
        <v>22198.45</v>
      </c>
    </row>
    <row r="33" spans="1:50" ht="12.75" customHeight="1">
      <c r="A33" s="30">
        <v>1500</v>
      </c>
      <c r="B33" s="28">
        <v>1024343.92</v>
      </c>
      <c r="D33" s="30">
        <v>1820</v>
      </c>
      <c r="E33" s="28">
        <v>599</v>
      </c>
      <c r="G33" s="30">
        <v>1520</v>
      </c>
      <c r="H33" s="28">
        <v>11778.64</v>
      </c>
      <c r="J33" s="30">
        <v>8220</v>
      </c>
      <c r="K33" s="28">
        <v>594</v>
      </c>
      <c r="M33" s="30">
        <v>1520</v>
      </c>
      <c r="N33" s="28">
        <v>555408.23</v>
      </c>
      <c r="P33" s="30">
        <v>1800</v>
      </c>
      <c r="Q33" s="28">
        <v>82748.85</v>
      </c>
      <c r="S33" s="30">
        <v>4500</v>
      </c>
      <c r="T33" s="28">
        <v>39612.61</v>
      </c>
      <c r="Y33" s="30">
        <v>1520</v>
      </c>
      <c r="Z33" s="28">
        <v>98915.19</v>
      </c>
      <c r="AK33" s="30">
        <v>1600</v>
      </c>
      <c r="AL33" s="28">
        <v>2578991.32</v>
      </c>
      <c r="AQ33" s="30">
        <v>3700</v>
      </c>
      <c r="AR33" s="28">
        <v>140440.45</v>
      </c>
      <c r="AW33" s="30">
        <v>7012</v>
      </c>
      <c r="AX33" s="28">
        <v>39087.84</v>
      </c>
    </row>
    <row r="34" spans="1:50" ht="12.75" customHeight="1">
      <c r="A34" s="30">
        <v>1520</v>
      </c>
      <c r="B34" s="28">
        <v>466524.22</v>
      </c>
      <c r="D34" s="30">
        <v>1900</v>
      </c>
      <c r="E34" s="28">
        <v>12440.03</v>
      </c>
      <c r="G34" s="30">
        <v>1600</v>
      </c>
      <c r="H34" s="28">
        <v>34331.64</v>
      </c>
      <c r="M34" s="30">
        <v>1600</v>
      </c>
      <c r="N34" s="28">
        <v>1385007.55</v>
      </c>
      <c r="P34" s="30">
        <v>1802</v>
      </c>
      <c r="Q34" s="28">
        <v>29932.57</v>
      </c>
      <c r="S34" s="30">
        <v>4520</v>
      </c>
      <c r="T34" s="28">
        <v>18015.67</v>
      </c>
      <c r="Y34" s="30">
        <v>1600</v>
      </c>
      <c r="Z34" s="28">
        <v>116173.35</v>
      </c>
      <c r="AK34" s="30">
        <v>1700</v>
      </c>
      <c r="AL34" s="28">
        <v>23803950.85</v>
      </c>
      <c r="AQ34" s="30">
        <v>3711</v>
      </c>
      <c r="AR34" s="28">
        <v>50</v>
      </c>
      <c r="AW34" s="30">
        <v>7100</v>
      </c>
      <c r="AX34" s="28">
        <v>26735.91</v>
      </c>
    </row>
    <row r="35" spans="1:44" ht="12.75" customHeight="1">
      <c r="A35" s="30">
        <v>1600</v>
      </c>
      <c r="B35" s="28">
        <v>700408.62</v>
      </c>
      <c r="D35" s="30">
        <v>2000</v>
      </c>
      <c r="E35" s="28">
        <v>1074.13</v>
      </c>
      <c r="G35" s="30">
        <v>1700</v>
      </c>
      <c r="H35" s="28">
        <v>146473.44</v>
      </c>
      <c r="J35" s="29" t="s">
        <v>345</v>
      </c>
      <c r="M35" s="30">
        <v>1700</v>
      </c>
      <c r="N35" s="28">
        <v>4010784.11</v>
      </c>
      <c r="P35" s="30">
        <v>1820</v>
      </c>
      <c r="Q35" s="28">
        <v>78514.43</v>
      </c>
      <c r="S35" s="30">
        <v>4700</v>
      </c>
      <c r="T35" s="28">
        <v>34713.37</v>
      </c>
      <c r="Y35" s="30">
        <v>1700</v>
      </c>
      <c r="Z35" s="28">
        <v>719577.27</v>
      </c>
      <c r="AK35" s="30">
        <v>1800</v>
      </c>
      <c r="AL35" s="28">
        <v>2388487.59</v>
      </c>
      <c r="AQ35" s="30">
        <v>3800</v>
      </c>
      <c r="AR35" s="28">
        <v>144683.08</v>
      </c>
    </row>
    <row r="36" spans="1:49" ht="12.75" customHeight="1">
      <c r="A36" s="30">
        <v>1700</v>
      </c>
      <c r="B36" s="28">
        <v>5155118.11</v>
      </c>
      <c r="D36" s="30">
        <v>2100</v>
      </c>
      <c r="E36" s="28">
        <v>151.05</v>
      </c>
      <c r="G36" s="30">
        <v>1800</v>
      </c>
      <c r="H36" s="28">
        <v>30318.31</v>
      </c>
      <c r="M36" s="30">
        <v>1800</v>
      </c>
      <c r="N36" s="28">
        <v>1055325.01</v>
      </c>
      <c r="P36" s="30">
        <v>1821</v>
      </c>
      <c r="Q36" s="28">
        <v>43322</v>
      </c>
      <c r="S36" s="30">
        <v>5800</v>
      </c>
      <c r="T36" s="28">
        <v>37176.2</v>
      </c>
      <c r="Y36" s="30">
        <v>1800</v>
      </c>
      <c r="Z36" s="28">
        <v>86694.3</v>
      </c>
      <c r="AK36" s="30">
        <v>1802</v>
      </c>
      <c r="AL36" s="28">
        <v>371027</v>
      </c>
      <c r="AQ36" s="30">
        <v>3820</v>
      </c>
      <c r="AR36" s="28">
        <v>9920.15</v>
      </c>
      <c r="AW36" s="29" t="s">
        <v>383</v>
      </c>
    </row>
    <row r="37" spans="1:44" ht="12.75" customHeight="1">
      <c r="A37" s="30">
        <v>1800</v>
      </c>
      <c r="B37" s="28">
        <v>679160.01</v>
      </c>
      <c r="D37" s="30">
        <v>2300</v>
      </c>
      <c r="E37" s="28">
        <v>11043.5</v>
      </c>
      <c r="G37" s="30">
        <v>1820</v>
      </c>
      <c r="H37" s="28">
        <v>44345.98</v>
      </c>
      <c r="M37" s="30">
        <v>1802</v>
      </c>
      <c r="N37" s="28">
        <v>189833.04</v>
      </c>
      <c r="P37" s="30">
        <v>1900</v>
      </c>
      <c r="Q37" s="28">
        <v>23025.96</v>
      </c>
      <c r="S37" s="30">
        <v>5820</v>
      </c>
      <c r="T37" s="28">
        <v>25283.43</v>
      </c>
      <c r="Y37" s="30">
        <v>1802</v>
      </c>
      <c r="Z37" s="28">
        <v>43571.35</v>
      </c>
      <c r="AK37" s="30">
        <v>1820</v>
      </c>
      <c r="AL37" s="28">
        <v>4357767.72</v>
      </c>
      <c r="AQ37" s="30">
        <v>4000</v>
      </c>
      <c r="AR37" s="28">
        <v>7342.71</v>
      </c>
    </row>
    <row r="38" spans="1:44" ht="12.75" customHeight="1">
      <c r="A38" s="30">
        <v>1802</v>
      </c>
      <c r="B38" s="28">
        <v>175515.42</v>
      </c>
      <c r="D38" s="30">
        <v>2320</v>
      </c>
      <c r="E38" s="28">
        <v>1775</v>
      </c>
      <c r="G38" s="30">
        <v>1821</v>
      </c>
      <c r="H38" s="28">
        <v>52015.73</v>
      </c>
      <c r="M38" s="30">
        <v>1820</v>
      </c>
      <c r="N38" s="28">
        <v>3295018.22</v>
      </c>
      <c r="P38" s="30">
        <v>2000</v>
      </c>
      <c r="Q38" s="28">
        <v>20202.51</v>
      </c>
      <c r="S38" s="30">
        <v>6100</v>
      </c>
      <c r="T38" s="28">
        <v>72431.6</v>
      </c>
      <c r="Y38" s="30">
        <v>1820</v>
      </c>
      <c r="Z38" s="28">
        <v>696511.05</v>
      </c>
      <c r="AK38" s="30">
        <v>1821</v>
      </c>
      <c r="AL38" s="28">
        <v>3105665.2</v>
      </c>
      <c r="AQ38" s="30">
        <v>4100</v>
      </c>
      <c r="AR38" s="28">
        <v>8537.58</v>
      </c>
    </row>
    <row r="39" spans="1:44" ht="12.75" customHeight="1">
      <c r="A39" s="30">
        <v>1820</v>
      </c>
      <c r="B39" s="28">
        <v>1163924.48</v>
      </c>
      <c r="D39" s="30">
        <v>2420</v>
      </c>
      <c r="E39" s="28">
        <v>1316</v>
      </c>
      <c r="G39" s="30">
        <v>1900</v>
      </c>
      <c r="H39" s="28">
        <v>33018.79</v>
      </c>
      <c r="M39" s="30">
        <v>1821</v>
      </c>
      <c r="N39" s="28">
        <v>684196.35</v>
      </c>
      <c r="P39" s="30">
        <v>2220</v>
      </c>
      <c r="Q39" s="28">
        <v>35502.5</v>
      </c>
      <c r="S39" s="30">
        <v>6120</v>
      </c>
      <c r="T39" s="28">
        <v>24562.48</v>
      </c>
      <c r="Y39" s="30">
        <v>1821</v>
      </c>
      <c r="Z39" s="28">
        <v>47587.64</v>
      </c>
      <c r="AK39" s="30">
        <v>1900</v>
      </c>
      <c r="AL39" s="28">
        <v>1451416.33</v>
      </c>
      <c r="AQ39" s="30">
        <v>4111</v>
      </c>
      <c r="AR39" s="28">
        <v>26252.14</v>
      </c>
    </row>
    <row r="40" spans="1:44" ht="12.75" customHeight="1">
      <c r="A40" s="30">
        <v>1821</v>
      </c>
      <c r="B40" s="28">
        <v>901227.39</v>
      </c>
      <c r="D40" s="30">
        <v>2421</v>
      </c>
      <c r="E40" s="28">
        <v>54378.99</v>
      </c>
      <c r="G40" s="30">
        <v>2000</v>
      </c>
      <c r="H40" s="28">
        <v>26587.21</v>
      </c>
      <c r="M40" s="30">
        <v>1900</v>
      </c>
      <c r="N40" s="28">
        <v>409831.5</v>
      </c>
      <c r="P40" s="30">
        <v>2300</v>
      </c>
      <c r="Q40" s="28">
        <v>85990</v>
      </c>
      <c r="S40" s="30">
        <v>6200</v>
      </c>
      <c r="T40" s="28">
        <v>6945.6</v>
      </c>
      <c r="Y40" s="30">
        <v>1900</v>
      </c>
      <c r="Z40" s="28">
        <v>44570.25</v>
      </c>
      <c r="AK40" s="30">
        <v>2000</v>
      </c>
      <c r="AL40" s="28">
        <v>2934769.65</v>
      </c>
      <c r="AQ40" s="30">
        <v>4120</v>
      </c>
      <c r="AR40" s="28">
        <v>6451.26</v>
      </c>
    </row>
    <row r="41" spans="1:44" ht="12.75" customHeight="1">
      <c r="A41" s="30">
        <v>1900</v>
      </c>
      <c r="B41" s="28">
        <v>329999.4</v>
      </c>
      <c r="D41" s="30">
        <v>2422</v>
      </c>
      <c r="E41" s="28">
        <v>27876.03</v>
      </c>
      <c r="G41" s="30">
        <v>2100</v>
      </c>
      <c r="H41" s="28">
        <v>8364.18</v>
      </c>
      <c r="M41" s="30">
        <v>2000</v>
      </c>
      <c r="N41" s="28">
        <v>1130755.24</v>
      </c>
      <c r="P41" s="30">
        <v>2320</v>
      </c>
      <c r="Q41" s="28">
        <v>3320.25</v>
      </c>
      <c r="S41" s="30">
        <v>6220</v>
      </c>
      <c r="T41" s="28">
        <v>46097.18</v>
      </c>
      <c r="Y41" s="30">
        <v>2000</v>
      </c>
      <c r="Z41" s="28">
        <v>201997.71</v>
      </c>
      <c r="AK41" s="30">
        <v>2100</v>
      </c>
      <c r="AL41" s="28">
        <v>1392593.46</v>
      </c>
      <c r="AQ41" s="30">
        <v>4200</v>
      </c>
      <c r="AR41" s="28">
        <v>971.05</v>
      </c>
    </row>
    <row r="42" spans="1:44" ht="12.75" customHeight="1">
      <c r="A42" s="30">
        <v>2000</v>
      </c>
      <c r="B42" s="28">
        <v>824872.06</v>
      </c>
      <c r="D42" s="30">
        <v>2423</v>
      </c>
      <c r="E42" s="28">
        <v>3732.94</v>
      </c>
      <c r="G42" s="30">
        <v>2220</v>
      </c>
      <c r="H42" s="28">
        <v>32651.73</v>
      </c>
      <c r="M42" s="30">
        <v>2100</v>
      </c>
      <c r="N42" s="28">
        <v>519633.05</v>
      </c>
      <c r="P42" s="30">
        <v>2400</v>
      </c>
      <c r="Q42" s="28">
        <v>142657.01</v>
      </c>
      <c r="S42" s="30">
        <v>7012</v>
      </c>
      <c r="T42" s="28">
        <v>33407.89</v>
      </c>
      <c r="Y42" s="30">
        <v>2100</v>
      </c>
      <c r="Z42" s="28">
        <v>134041.51</v>
      </c>
      <c r="AK42" s="30">
        <v>2220</v>
      </c>
      <c r="AL42" s="28">
        <v>3562113.82</v>
      </c>
      <c r="AQ42" s="30">
        <v>4300</v>
      </c>
      <c r="AR42" s="28">
        <v>86.4</v>
      </c>
    </row>
    <row r="43" spans="1:44" ht="12.75" customHeight="1">
      <c r="A43" s="30">
        <v>2100</v>
      </c>
      <c r="B43" s="28">
        <v>405395.59</v>
      </c>
      <c r="D43" s="30">
        <v>2500</v>
      </c>
      <c r="E43" s="28">
        <v>4810.93</v>
      </c>
      <c r="G43" s="30">
        <v>2300</v>
      </c>
      <c r="H43" s="28">
        <v>29425</v>
      </c>
      <c r="M43" s="30">
        <v>2220</v>
      </c>
      <c r="N43" s="28">
        <v>1134758.76</v>
      </c>
      <c r="P43" s="30">
        <v>2420</v>
      </c>
      <c r="Q43" s="28">
        <v>168212.95</v>
      </c>
      <c r="S43" s="30">
        <v>7100</v>
      </c>
      <c r="T43" s="28">
        <v>6137.18</v>
      </c>
      <c r="Y43" s="30">
        <v>2220</v>
      </c>
      <c r="Z43" s="28">
        <v>385173.61</v>
      </c>
      <c r="AK43" s="30">
        <v>2300</v>
      </c>
      <c r="AL43" s="28">
        <v>3092864.66</v>
      </c>
      <c r="AQ43" s="30">
        <v>4400</v>
      </c>
      <c r="AR43" s="28">
        <v>7435.66</v>
      </c>
    </row>
    <row r="44" spans="1:44" ht="12.75" customHeight="1">
      <c r="A44" s="30">
        <v>2220</v>
      </c>
      <c r="B44" s="28">
        <v>822608.01</v>
      </c>
      <c r="D44" s="30">
        <v>2520</v>
      </c>
      <c r="E44" s="28">
        <v>7132.24</v>
      </c>
      <c r="G44" s="30">
        <v>2320</v>
      </c>
      <c r="H44" s="28">
        <v>10385.11</v>
      </c>
      <c r="M44" s="30">
        <v>2300</v>
      </c>
      <c r="N44" s="28">
        <v>1132236.65</v>
      </c>
      <c r="P44" s="30">
        <v>2421</v>
      </c>
      <c r="Q44" s="28">
        <v>798805.51</v>
      </c>
      <c r="S44" s="30">
        <v>7320</v>
      </c>
      <c r="T44" s="28">
        <v>27967.18</v>
      </c>
      <c r="Y44" s="30">
        <v>2300</v>
      </c>
      <c r="Z44" s="28">
        <v>415506.2</v>
      </c>
      <c r="AK44" s="30">
        <v>2320</v>
      </c>
      <c r="AL44" s="28">
        <v>1554581.44</v>
      </c>
      <c r="AQ44" s="30">
        <v>4420</v>
      </c>
      <c r="AR44" s="28">
        <v>1751.52</v>
      </c>
    </row>
    <row r="45" spans="1:44" ht="12.75" customHeight="1">
      <c r="A45" s="30">
        <v>2300</v>
      </c>
      <c r="B45" s="28">
        <v>1207687.75</v>
      </c>
      <c r="D45" s="30">
        <v>2521</v>
      </c>
      <c r="E45" s="28">
        <v>91643.2</v>
      </c>
      <c r="G45" s="30">
        <v>2400</v>
      </c>
      <c r="H45" s="28">
        <v>94365.15</v>
      </c>
      <c r="M45" s="30">
        <v>2320</v>
      </c>
      <c r="N45" s="28">
        <v>702358.06</v>
      </c>
      <c r="P45" s="30">
        <v>2422</v>
      </c>
      <c r="Q45" s="28">
        <v>101798.72</v>
      </c>
      <c r="Y45" s="30">
        <v>2320</v>
      </c>
      <c r="Z45" s="28">
        <v>200391.24</v>
      </c>
      <c r="AK45" s="30">
        <v>2400</v>
      </c>
      <c r="AL45" s="28">
        <v>10056753.88</v>
      </c>
      <c r="AQ45" s="30">
        <v>4500</v>
      </c>
      <c r="AR45" s="28">
        <v>18182.49</v>
      </c>
    </row>
    <row r="46" spans="1:44" ht="12.75" customHeight="1">
      <c r="A46" s="30">
        <v>2320</v>
      </c>
      <c r="B46" s="28">
        <v>543278.26</v>
      </c>
      <c r="D46" s="30">
        <v>2600</v>
      </c>
      <c r="E46" s="28">
        <v>11649.96</v>
      </c>
      <c r="G46" s="30">
        <v>2420</v>
      </c>
      <c r="H46" s="28">
        <v>60871.85</v>
      </c>
      <c r="M46" s="30">
        <v>2400</v>
      </c>
      <c r="N46" s="28">
        <v>3848089.94</v>
      </c>
      <c r="P46" s="30">
        <v>2423</v>
      </c>
      <c r="Q46" s="28">
        <v>20397.91</v>
      </c>
      <c r="S46" s="29" t="s">
        <v>354</v>
      </c>
      <c r="Y46" s="30">
        <v>2400</v>
      </c>
      <c r="Z46" s="28">
        <v>684564.29</v>
      </c>
      <c r="AK46" s="30">
        <v>2420</v>
      </c>
      <c r="AL46" s="28">
        <v>3125147.47</v>
      </c>
      <c r="AQ46" s="30">
        <v>4920</v>
      </c>
      <c r="AR46" s="28">
        <v>462.47</v>
      </c>
    </row>
    <row r="47" spans="1:44" ht="12.75" customHeight="1">
      <c r="A47" s="30">
        <v>2400</v>
      </c>
      <c r="B47" s="28">
        <v>3018139.84</v>
      </c>
      <c r="D47" s="30">
        <v>2620</v>
      </c>
      <c r="E47" s="28">
        <v>2363.21</v>
      </c>
      <c r="G47" s="30">
        <v>2421</v>
      </c>
      <c r="H47" s="28">
        <v>51912.14</v>
      </c>
      <c r="M47" s="30">
        <v>2420</v>
      </c>
      <c r="N47" s="28">
        <v>1781350.04</v>
      </c>
      <c r="P47" s="30">
        <v>2500</v>
      </c>
      <c r="Q47" s="28">
        <v>130855.59</v>
      </c>
      <c r="Y47" s="30">
        <v>2420</v>
      </c>
      <c r="Z47" s="28">
        <v>485227.75</v>
      </c>
      <c r="AK47" s="30">
        <v>2421</v>
      </c>
      <c r="AL47" s="28">
        <v>3820541.92</v>
      </c>
      <c r="AQ47" s="30">
        <v>5020</v>
      </c>
      <c r="AR47" s="28">
        <v>39</v>
      </c>
    </row>
    <row r="48" spans="1:44" ht="12.75" customHeight="1">
      <c r="A48" s="30">
        <v>2420</v>
      </c>
      <c r="B48" s="28">
        <v>1131784.61</v>
      </c>
      <c r="D48" s="30">
        <v>2700</v>
      </c>
      <c r="E48" s="28">
        <v>3613.29</v>
      </c>
      <c r="G48" s="30">
        <v>2422</v>
      </c>
      <c r="H48" s="28">
        <v>20475</v>
      </c>
      <c r="M48" s="30">
        <v>2421</v>
      </c>
      <c r="N48" s="28">
        <v>2305266.16</v>
      </c>
      <c r="P48" s="30">
        <v>2520</v>
      </c>
      <c r="Q48" s="28">
        <v>2183489.47</v>
      </c>
      <c r="Y48" s="30">
        <v>2421</v>
      </c>
      <c r="Z48" s="28">
        <v>545850.62</v>
      </c>
      <c r="AK48" s="30">
        <v>2422</v>
      </c>
      <c r="AL48" s="28">
        <v>2292412.28</v>
      </c>
      <c r="AQ48" s="30">
        <v>5131</v>
      </c>
      <c r="AR48" s="28">
        <v>4462</v>
      </c>
    </row>
    <row r="49" spans="1:44" ht="12.75" customHeight="1">
      <c r="A49" s="30">
        <v>2421</v>
      </c>
      <c r="B49" s="28">
        <v>1601163.56</v>
      </c>
      <c r="D49" s="30">
        <v>2900</v>
      </c>
      <c r="E49" s="28">
        <v>11205</v>
      </c>
      <c r="G49" s="30">
        <v>2423</v>
      </c>
      <c r="H49" s="28">
        <v>16556.11</v>
      </c>
      <c r="M49" s="30">
        <v>2422</v>
      </c>
      <c r="N49" s="28">
        <v>605968.76</v>
      </c>
      <c r="P49" s="30">
        <v>2600</v>
      </c>
      <c r="Q49" s="28">
        <v>9548.16</v>
      </c>
      <c r="Y49" s="30">
        <v>2422</v>
      </c>
      <c r="Z49" s="28">
        <v>80057.65</v>
      </c>
      <c r="AK49" s="30">
        <v>2423</v>
      </c>
      <c r="AL49" s="28">
        <v>1719044.01</v>
      </c>
      <c r="AQ49" s="30">
        <v>5200</v>
      </c>
      <c r="AR49" s="28">
        <v>184.39</v>
      </c>
    </row>
    <row r="50" spans="1:44" ht="12.75" customHeight="1">
      <c r="A50" s="30">
        <v>2422</v>
      </c>
      <c r="B50" s="28">
        <v>651501.42</v>
      </c>
      <c r="D50" s="30">
        <v>3000</v>
      </c>
      <c r="E50" s="28">
        <v>23397.23</v>
      </c>
      <c r="G50" s="30">
        <v>2500</v>
      </c>
      <c r="H50" s="28">
        <v>48117.27</v>
      </c>
      <c r="M50" s="30">
        <v>2423</v>
      </c>
      <c r="N50" s="28">
        <v>459525.64</v>
      </c>
      <c r="P50" s="30">
        <v>2700</v>
      </c>
      <c r="Q50" s="28">
        <v>188434.69</v>
      </c>
      <c r="Y50" s="30">
        <v>2423</v>
      </c>
      <c r="Z50" s="28">
        <v>103281.88</v>
      </c>
      <c r="AK50" s="30">
        <v>2500</v>
      </c>
      <c r="AL50" s="28">
        <v>4021756.43</v>
      </c>
      <c r="AQ50" s="30">
        <v>5300</v>
      </c>
      <c r="AR50" s="28">
        <v>473.31</v>
      </c>
    </row>
    <row r="51" spans="1:44" ht="12.75" customHeight="1">
      <c r="A51" s="30">
        <v>2423</v>
      </c>
      <c r="B51" s="28">
        <v>367872.77</v>
      </c>
      <c r="D51" s="30">
        <v>3021</v>
      </c>
      <c r="E51" s="28">
        <v>11108.75</v>
      </c>
      <c r="G51" s="30">
        <v>2520</v>
      </c>
      <c r="H51" s="28">
        <v>142578.46</v>
      </c>
      <c r="M51" s="30">
        <v>2500</v>
      </c>
      <c r="N51" s="28">
        <v>1406097.1</v>
      </c>
      <c r="P51" s="30">
        <v>2900</v>
      </c>
      <c r="Q51" s="28">
        <v>39871.41</v>
      </c>
      <c r="Y51" s="30">
        <v>2500</v>
      </c>
      <c r="Z51" s="28">
        <v>246372.14</v>
      </c>
      <c r="AK51" s="30">
        <v>2520</v>
      </c>
      <c r="AL51" s="28">
        <v>16936891.11</v>
      </c>
      <c r="AQ51" s="30">
        <v>5500</v>
      </c>
      <c r="AR51" s="28">
        <v>5689.72</v>
      </c>
    </row>
    <row r="52" spans="1:44" ht="12.75" customHeight="1">
      <c r="A52" s="30">
        <v>2500</v>
      </c>
      <c r="B52" s="28">
        <v>1273119.44</v>
      </c>
      <c r="D52" s="30">
        <v>3022</v>
      </c>
      <c r="E52" s="28">
        <v>18171.69</v>
      </c>
      <c r="G52" s="30">
        <v>2521</v>
      </c>
      <c r="H52" s="28">
        <v>20805</v>
      </c>
      <c r="M52" s="30">
        <v>2520</v>
      </c>
      <c r="N52" s="28">
        <v>13505370.88</v>
      </c>
      <c r="P52" s="30">
        <v>3000</v>
      </c>
      <c r="Q52" s="28">
        <v>220950.49</v>
      </c>
      <c r="Y52" s="30">
        <v>2520</v>
      </c>
      <c r="Z52" s="28">
        <v>1967235.36</v>
      </c>
      <c r="AK52" s="30">
        <v>2521</v>
      </c>
      <c r="AL52" s="28">
        <v>2384910.02</v>
      </c>
      <c r="AQ52" s="30">
        <v>5520</v>
      </c>
      <c r="AR52" s="28">
        <v>43453.06</v>
      </c>
    </row>
    <row r="53" spans="1:44" ht="12.75" customHeight="1">
      <c r="A53" s="30">
        <v>2520</v>
      </c>
      <c r="B53" s="28">
        <v>6603016.78</v>
      </c>
      <c r="D53" s="30">
        <v>3111</v>
      </c>
      <c r="E53" s="28">
        <v>4889.76</v>
      </c>
      <c r="G53" s="30">
        <v>2600</v>
      </c>
      <c r="H53" s="28">
        <v>21752.68</v>
      </c>
      <c r="M53" s="30">
        <v>2521</v>
      </c>
      <c r="N53" s="28">
        <v>763080.77</v>
      </c>
      <c r="P53" s="30">
        <v>3020</v>
      </c>
      <c r="Q53" s="28">
        <v>257972.43</v>
      </c>
      <c r="Y53" s="30">
        <v>2521</v>
      </c>
      <c r="Z53" s="28">
        <v>229918.58</v>
      </c>
      <c r="AK53" s="30">
        <v>2600</v>
      </c>
      <c r="AL53" s="28">
        <v>1709456.61</v>
      </c>
      <c r="AQ53" s="30">
        <v>5530</v>
      </c>
      <c r="AR53" s="28">
        <v>5198.89</v>
      </c>
    </row>
    <row r="54" spans="1:44" ht="12.75" customHeight="1">
      <c r="A54" s="30">
        <v>2521</v>
      </c>
      <c r="B54" s="28">
        <v>1059570.42</v>
      </c>
      <c r="D54" s="30">
        <v>3112</v>
      </c>
      <c r="E54" s="28">
        <v>16438.35</v>
      </c>
      <c r="G54" s="30">
        <v>2620</v>
      </c>
      <c r="H54" s="28">
        <v>7962</v>
      </c>
      <c r="M54" s="30">
        <v>2600</v>
      </c>
      <c r="N54" s="28">
        <v>2569844.06</v>
      </c>
      <c r="P54" s="30">
        <v>3021</v>
      </c>
      <c r="Q54" s="28">
        <v>100986.45</v>
      </c>
      <c r="Y54" s="30">
        <v>2600</v>
      </c>
      <c r="Z54" s="28">
        <v>400582.28</v>
      </c>
      <c r="AK54" s="30">
        <v>2620</v>
      </c>
      <c r="AL54" s="28">
        <v>279536.28</v>
      </c>
      <c r="AQ54" s="30">
        <v>5711</v>
      </c>
      <c r="AR54" s="28">
        <v>25644.39</v>
      </c>
    </row>
    <row r="55" spans="1:44" ht="12.75" customHeight="1">
      <c r="A55" s="30">
        <v>2600</v>
      </c>
      <c r="B55" s="28">
        <v>587282</v>
      </c>
      <c r="D55" s="30">
        <v>3200</v>
      </c>
      <c r="E55" s="28">
        <v>7393.96</v>
      </c>
      <c r="G55" s="30">
        <v>2700</v>
      </c>
      <c r="H55" s="28">
        <v>27086.15</v>
      </c>
      <c r="M55" s="30">
        <v>2620</v>
      </c>
      <c r="N55" s="28">
        <v>368688.75</v>
      </c>
      <c r="P55" s="30">
        <v>3022</v>
      </c>
      <c r="Q55" s="28">
        <v>97929.12</v>
      </c>
      <c r="Y55" s="30">
        <v>2620</v>
      </c>
      <c r="Z55" s="28">
        <v>43966.27</v>
      </c>
      <c r="AK55" s="30">
        <v>2700</v>
      </c>
      <c r="AL55" s="28">
        <v>1016163.76</v>
      </c>
      <c r="AQ55" s="30">
        <v>5720</v>
      </c>
      <c r="AR55" s="28">
        <v>271</v>
      </c>
    </row>
    <row r="56" spans="1:44" ht="12.75" customHeight="1">
      <c r="A56" s="30">
        <v>2620</v>
      </c>
      <c r="B56" s="28">
        <v>138681.08</v>
      </c>
      <c r="D56" s="30">
        <v>3300</v>
      </c>
      <c r="E56" s="28">
        <v>389.21</v>
      </c>
      <c r="G56" s="30">
        <v>2900</v>
      </c>
      <c r="H56" s="28">
        <v>57550.32</v>
      </c>
      <c r="M56" s="30">
        <v>2700</v>
      </c>
      <c r="N56" s="28">
        <v>1891610.95</v>
      </c>
      <c r="P56" s="30">
        <v>3111</v>
      </c>
      <c r="Q56" s="28">
        <v>112944.77</v>
      </c>
      <c r="Y56" s="30">
        <v>2700</v>
      </c>
      <c r="Z56" s="28">
        <v>191890.39</v>
      </c>
      <c r="AK56" s="30">
        <v>2900</v>
      </c>
      <c r="AL56" s="28">
        <v>2434638.94</v>
      </c>
      <c r="AQ56" s="30">
        <v>5800</v>
      </c>
      <c r="AR56" s="28">
        <v>807.96</v>
      </c>
    </row>
    <row r="57" spans="1:44" ht="12.75" customHeight="1">
      <c r="A57" s="30">
        <v>2700</v>
      </c>
      <c r="B57" s="28">
        <v>386809.98</v>
      </c>
      <c r="D57" s="30">
        <v>3400</v>
      </c>
      <c r="E57" s="28">
        <v>15455.75</v>
      </c>
      <c r="G57" s="30">
        <v>3000</v>
      </c>
      <c r="H57" s="28">
        <v>33446.96</v>
      </c>
      <c r="M57" s="30">
        <v>2900</v>
      </c>
      <c r="N57" s="28">
        <v>638129.52</v>
      </c>
      <c r="P57" s="30">
        <v>3112</v>
      </c>
      <c r="Q57" s="28">
        <v>97585.74</v>
      </c>
      <c r="Y57" s="30">
        <v>2900</v>
      </c>
      <c r="Z57" s="28">
        <v>183062.49</v>
      </c>
      <c r="AK57" s="30">
        <v>3000</v>
      </c>
      <c r="AL57" s="28">
        <v>5080218.17</v>
      </c>
      <c r="AQ57" s="30">
        <v>6120</v>
      </c>
      <c r="AR57" s="28">
        <v>12446.07</v>
      </c>
    </row>
    <row r="58" spans="1:44" ht="12.75" customHeight="1">
      <c r="A58" s="30">
        <v>2900</v>
      </c>
      <c r="B58" s="28">
        <v>976562.12</v>
      </c>
      <c r="D58" s="30">
        <v>3420</v>
      </c>
      <c r="E58" s="28">
        <v>18833.97</v>
      </c>
      <c r="G58" s="30">
        <v>3020</v>
      </c>
      <c r="H58" s="28">
        <v>9842.07</v>
      </c>
      <c r="M58" s="30">
        <v>3000</v>
      </c>
      <c r="N58" s="28">
        <v>1010914.52</v>
      </c>
      <c r="P58" s="30">
        <v>3200</v>
      </c>
      <c r="Q58" s="28">
        <v>18518.88</v>
      </c>
      <c r="Y58" s="30">
        <v>3000</v>
      </c>
      <c r="Z58" s="28">
        <v>169786.46</v>
      </c>
      <c r="AK58" s="30">
        <v>3020</v>
      </c>
      <c r="AL58" s="28">
        <v>1640716.77</v>
      </c>
      <c r="AQ58" s="30">
        <v>6200</v>
      </c>
      <c r="AR58" s="28">
        <v>12336.45</v>
      </c>
    </row>
    <row r="59" spans="1:44" ht="12.75" customHeight="1">
      <c r="A59" s="30">
        <v>3000</v>
      </c>
      <c r="B59" s="28">
        <v>1777357.44</v>
      </c>
      <c r="D59" s="30">
        <v>3500</v>
      </c>
      <c r="E59" s="28">
        <v>4593</v>
      </c>
      <c r="G59" s="30">
        <v>3021</v>
      </c>
      <c r="H59" s="28">
        <v>38037.98</v>
      </c>
      <c r="M59" s="30">
        <v>3020</v>
      </c>
      <c r="N59" s="28">
        <v>1244630.44</v>
      </c>
      <c r="P59" s="30">
        <v>3300</v>
      </c>
      <c r="Q59" s="28">
        <v>14394.04</v>
      </c>
      <c r="Y59" s="30">
        <v>3020</v>
      </c>
      <c r="Z59" s="28">
        <v>283001.14</v>
      </c>
      <c r="AK59" s="30">
        <v>3021</v>
      </c>
      <c r="AL59" s="28">
        <v>4116689.91</v>
      </c>
      <c r="AQ59" s="30">
        <v>6220</v>
      </c>
      <c r="AR59" s="28">
        <v>15955.51</v>
      </c>
    </row>
    <row r="60" spans="1:44" ht="12.75" customHeight="1">
      <c r="A60" s="30">
        <v>3020</v>
      </c>
      <c r="B60" s="28">
        <v>676444.34</v>
      </c>
      <c r="D60" s="30">
        <v>3600</v>
      </c>
      <c r="E60" s="28">
        <v>14589.45</v>
      </c>
      <c r="G60" s="30">
        <v>3022</v>
      </c>
      <c r="H60" s="28">
        <v>56858.25</v>
      </c>
      <c r="M60" s="30">
        <v>3021</v>
      </c>
      <c r="N60" s="28">
        <v>656144.96</v>
      </c>
      <c r="P60" s="30">
        <v>3400</v>
      </c>
      <c r="Q60" s="28">
        <v>546722.22</v>
      </c>
      <c r="Y60" s="30">
        <v>3021</v>
      </c>
      <c r="Z60" s="28">
        <v>170401.35</v>
      </c>
      <c r="AK60" s="30">
        <v>3022</v>
      </c>
      <c r="AL60" s="28">
        <v>7515948.31</v>
      </c>
      <c r="AQ60" s="30">
        <v>6400</v>
      </c>
      <c r="AR60" s="28">
        <v>782</v>
      </c>
    </row>
    <row r="61" spans="1:44" ht="12.75" customHeight="1">
      <c r="A61" s="30">
        <v>3021</v>
      </c>
      <c r="B61" s="28">
        <v>1080021.07</v>
      </c>
      <c r="D61" s="30">
        <v>3700</v>
      </c>
      <c r="E61" s="28">
        <v>101529.54</v>
      </c>
      <c r="G61" s="30">
        <v>3111</v>
      </c>
      <c r="H61" s="28">
        <v>5375.24</v>
      </c>
      <c r="M61" s="30">
        <v>3022</v>
      </c>
      <c r="N61" s="28">
        <v>2031608.03</v>
      </c>
      <c r="P61" s="30">
        <v>3420</v>
      </c>
      <c r="Q61" s="28">
        <v>79637.99</v>
      </c>
      <c r="Y61" s="30">
        <v>3022</v>
      </c>
      <c r="Z61" s="28">
        <v>450292.15</v>
      </c>
      <c r="AK61" s="30">
        <v>3111</v>
      </c>
      <c r="AL61" s="28">
        <v>759149.89</v>
      </c>
      <c r="AQ61" s="30">
        <v>6900</v>
      </c>
      <c r="AR61" s="28">
        <v>4272</v>
      </c>
    </row>
    <row r="62" spans="1:44" ht="12.75" customHeight="1">
      <c r="A62" s="30">
        <v>3022</v>
      </c>
      <c r="B62" s="28">
        <v>1573962.59</v>
      </c>
      <c r="D62" s="30">
        <v>3800</v>
      </c>
      <c r="E62" s="28">
        <v>7609.07</v>
      </c>
      <c r="G62" s="30">
        <v>3112</v>
      </c>
      <c r="H62" s="28">
        <v>12119.9</v>
      </c>
      <c r="M62" s="30">
        <v>3111</v>
      </c>
      <c r="N62" s="28">
        <v>202547.01</v>
      </c>
      <c r="P62" s="30">
        <v>3500</v>
      </c>
      <c r="Q62" s="28">
        <v>2379</v>
      </c>
      <c r="Y62" s="30">
        <v>3111</v>
      </c>
      <c r="Z62" s="28">
        <v>30655.78</v>
      </c>
      <c r="AK62" s="30">
        <v>3112</v>
      </c>
      <c r="AL62" s="28">
        <v>873269.85</v>
      </c>
      <c r="AQ62" s="30">
        <v>7012</v>
      </c>
      <c r="AR62" s="28">
        <v>2179.98</v>
      </c>
    </row>
    <row r="63" spans="1:44" ht="12.75" customHeight="1">
      <c r="A63" s="30">
        <v>3111</v>
      </c>
      <c r="B63" s="28">
        <v>222615.52</v>
      </c>
      <c r="D63" s="30">
        <v>3820</v>
      </c>
      <c r="E63" s="28">
        <v>3062.25</v>
      </c>
      <c r="G63" s="30">
        <v>3200</v>
      </c>
      <c r="H63" s="28">
        <v>11589.37</v>
      </c>
      <c r="M63" s="30">
        <v>3112</v>
      </c>
      <c r="N63" s="28">
        <v>427709.01</v>
      </c>
      <c r="P63" s="30">
        <v>3600</v>
      </c>
      <c r="Q63" s="28">
        <v>10111.52</v>
      </c>
      <c r="Y63" s="30">
        <v>3112</v>
      </c>
      <c r="Z63" s="28">
        <v>112169.29</v>
      </c>
      <c r="AK63" s="30">
        <v>3200</v>
      </c>
      <c r="AL63" s="28">
        <v>1094433.89</v>
      </c>
      <c r="AQ63" s="30">
        <v>7100</v>
      </c>
      <c r="AR63" s="28">
        <v>898.9</v>
      </c>
    </row>
    <row r="64" spans="1:44" ht="12.75" customHeight="1">
      <c r="A64" s="30">
        <v>3112</v>
      </c>
      <c r="B64" s="28">
        <v>450466.28</v>
      </c>
      <c r="D64" s="30">
        <v>3900</v>
      </c>
      <c r="E64" s="28">
        <v>2095</v>
      </c>
      <c r="G64" s="30">
        <v>3300</v>
      </c>
      <c r="H64" s="28">
        <v>35807.4</v>
      </c>
      <c r="M64" s="30">
        <v>3200</v>
      </c>
      <c r="N64" s="28">
        <v>863765.45</v>
      </c>
      <c r="P64" s="30">
        <v>3700</v>
      </c>
      <c r="Q64" s="28">
        <v>112796.6</v>
      </c>
      <c r="Y64" s="30">
        <v>3200</v>
      </c>
      <c r="Z64" s="28">
        <v>144156.77</v>
      </c>
      <c r="AK64" s="30">
        <v>3300</v>
      </c>
      <c r="AL64" s="28">
        <v>1399252.53</v>
      </c>
      <c r="AQ64" s="30">
        <v>7400</v>
      </c>
      <c r="AR64" s="28">
        <v>49888.03</v>
      </c>
    </row>
    <row r="65" spans="1:44" ht="12.75" customHeight="1">
      <c r="A65" s="30">
        <v>3200</v>
      </c>
      <c r="B65" s="28">
        <v>303093.05</v>
      </c>
      <c r="D65" s="30">
        <v>4100</v>
      </c>
      <c r="E65" s="28">
        <v>41979</v>
      </c>
      <c r="G65" s="30">
        <v>3400</v>
      </c>
      <c r="H65" s="28">
        <v>52140.22</v>
      </c>
      <c r="M65" s="30">
        <v>3300</v>
      </c>
      <c r="N65" s="28">
        <v>1064278.38</v>
      </c>
      <c r="P65" s="30">
        <v>3711</v>
      </c>
      <c r="Q65" s="28">
        <v>45707.86</v>
      </c>
      <c r="Y65" s="30">
        <v>3300</v>
      </c>
      <c r="Z65" s="28">
        <v>177186.4</v>
      </c>
      <c r="AK65" s="30">
        <v>3400</v>
      </c>
      <c r="AL65" s="28">
        <v>5026554.89</v>
      </c>
      <c r="AQ65" s="30">
        <v>7800</v>
      </c>
      <c r="AR65" s="28">
        <v>87.69</v>
      </c>
    </row>
    <row r="66" spans="1:44" ht="12.75" customHeight="1">
      <c r="A66" s="30">
        <v>3300</v>
      </c>
      <c r="B66" s="28">
        <v>447618.16</v>
      </c>
      <c r="D66" s="30">
        <v>4120</v>
      </c>
      <c r="E66" s="28">
        <v>11402</v>
      </c>
      <c r="G66" s="30">
        <v>3420</v>
      </c>
      <c r="H66" s="28">
        <v>16225</v>
      </c>
      <c r="M66" s="30">
        <v>3400</v>
      </c>
      <c r="N66" s="28">
        <v>2514026.87</v>
      </c>
      <c r="P66" s="30">
        <v>3800</v>
      </c>
      <c r="Q66" s="28">
        <v>131237.87</v>
      </c>
      <c r="Y66" s="30">
        <v>3400</v>
      </c>
      <c r="Z66" s="28">
        <v>393151.28</v>
      </c>
      <c r="AK66" s="30">
        <v>3420</v>
      </c>
      <c r="AL66" s="28">
        <v>1333967.2</v>
      </c>
      <c r="AQ66" s="30">
        <v>8220</v>
      </c>
      <c r="AR66" s="28">
        <v>31005.21</v>
      </c>
    </row>
    <row r="67" spans="1:38" ht="12.75" customHeight="1">
      <c r="A67" s="30">
        <v>3400</v>
      </c>
      <c r="B67" s="28">
        <v>1611355.25</v>
      </c>
      <c r="D67" s="30">
        <v>4200</v>
      </c>
      <c r="E67" s="28">
        <v>31180.72</v>
      </c>
      <c r="G67" s="30">
        <v>3500</v>
      </c>
      <c r="H67" s="28">
        <v>2145.1</v>
      </c>
      <c r="M67" s="30">
        <v>3420</v>
      </c>
      <c r="N67" s="28">
        <v>2249727.32</v>
      </c>
      <c r="P67" s="30">
        <v>3820</v>
      </c>
      <c r="Q67" s="28">
        <v>43900.2</v>
      </c>
      <c r="Y67" s="30">
        <v>3420</v>
      </c>
      <c r="Z67" s="28">
        <v>267740.77</v>
      </c>
      <c r="AK67" s="30">
        <v>3500</v>
      </c>
      <c r="AL67" s="28">
        <v>688362.51</v>
      </c>
    </row>
    <row r="68" spans="1:43" ht="12.75" customHeight="1">
      <c r="A68" s="30">
        <v>3420</v>
      </c>
      <c r="B68" s="28">
        <v>921534.51</v>
      </c>
      <c r="D68" s="30">
        <v>4300</v>
      </c>
      <c r="E68" s="28">
        <v>561.59</v>
      </c>
      <c r="G68" s="30">
        <v>3600</v>
      </c>
      <c r="H68" s="28">
        <v>13215</v>
      </c>
      <c r="M68" s="30">
        <v>3500</v>
      </c>
      <c r="N68" s="28">
        <v>619905.45</v>
      </c>
      <c r="P68" s="30">
        <v>3900</v>
      </c>
      <c r="Q68" s="28">
        <v>12097.1</v>
      </c>
      <c r="Y68" s="30">
        <v>3500</v>
      </c>
      <c r="Z68" s="28">
        <v>121237.93</v>
      </c>
      <c r="AK68" s="30">
        <v>3600</v>
      </c>
      <c r="AL68" s="28">
        <v>1407311.58</v>
      </c>
      <c r="AQ68" s="29" t="s">
        <v>377</v>
      </c>
    </row>
    <row r="69" spans="1:44" ht="12.75" customHeight="1">
      <c r="A69" s="30">
        <v>3500</v>
      </c>
      <c r="B69" s="28">
        <v>212481.81</v>
      </c>
      <c r="D69" s="30">
        <v>4320</v>
      </c>
      <c r="E69" s="28">
        <v>2485.39</v>
      </c>
      <c r="G69" s="30">
        <v>3620</v>
      </c>
      <c r="H69" s="28">
        <v>19995</v>
      </c>
      <c r="M69" s="30">
        <v>3600</v>
      </c>
      <c r="N69" s="28">
        <v>349412.41</v>
      </c>
      <c r="P69" s="30">
        <v>4000</v>
      </c>
      <c r="Q69" s="28">
        <v>155119.24</v>
      </c>
      <c r="Y69" s="30">
        <v>3600</v>
      </c>
      <c r="Z69" s="28">
        <v>102721.36</v>
      </c>
      <c r="AK69" s="30">
        <v>3620</v>
      </c>
      <c r="AL69" s="28">
        <v>2017810.38</v>
      </c>
      <c r="AQ69" s="27"/>
      <c r="AR69" s="28"/>
    </row>
    <row r="70" spans="1:44" ht="12.75" customHeight="1">
      <c r="A70" s="30">
        <v>3600</v>
      </c>
      <c r="B70" s="28">
        <v>725355.53</v>
      </c>
      <c r="D70" s="30">
        <v>4400</v>
      </c>
      <c r="E70" s="28">
        <v>8693.63</v>
      </c>
      <c r="G70" s="30">
        <v>3700</v>
      </c>
      <c r="H70" s="28">
        <v>47230.37</v>
      </c>
      <c r="M70" s="30">
        <v>3620</v>
      </c>
      <c r="N70" s="28">
        <v>713579.31</v>
      </c>
      <c r="P70" s="30">
        <v>4100</v>
      </c>
      <c r="Q70" s="28">
        <v>140685.49</v>
      </c>
      <c r="Y70" s="30">
        <v>3620</v>
      </c>
      <c r="Z70" s="28">
        <v>105105.63</v>
      </c>
      <c r="AK70" s="30">
        <v>3700</v>
      </c>
      <c r="AL70" s="28">
        <v>7698906</v>
      </c>
      <c r="AQ70" s="27"/>
      <c r="AR70" s="28"/>
    </row>
    <row r="71" spans="1:44" ht="12.75" customHeight="1">
      <c r="A71" s="30">
        <v>3620</v>
      </c>
      <c r="B71" s="28">
        <v>753143</v>
      </c>
      <c r="D71" s="30">
        <v>4420</v>
      </c>
      <c r="E71" s="28">
        <v>30894</v>
      </c>
      <c r="G71" s="30">
        <v>3711</v>
      </c>
      <c r="H71" s="28">
        <v>5870.14</v>
      </c>
      <c r="M71" s="30">
        <v>3700</v>
      </c>
      <c r="N71" s="28">
        <v>1500898.77</v>
      </c>
      <c r="P71" s="30">
        <v>4111</v>
      </c>
      <c r="Q71" s="28">
        <v>34553.56</v>
      </c>
      <c r="Y71" s="30">
        <v>3700</v>
      </c>
      <c r="Z71" s="28">
        <v>312259.28</v>
      </c>
      <c r="AK71" s="30">
        <v>3711</v>
      </c>
      <c r="AL71" s="28">
        <v>630825.19</v>
      </c>
      <c r="AQ71" s="27"/>
      <c r="AR71" s="28"/>
    </row>
    <row r="72" spans="1:44" ht="12.75" customHeight="1">
      <c r="A72" s="30">
        <v>3700</v>
      </c>
      <c r="B72" s="28">
        <v>1760411.22</v>
      </c>
      <c r="D72" s="30">
        <v>4500</v>
      </c>
      <c r="E72" s="28">
        <v>27430.93</v>
      </c>
      <c r="G72" s="30">
        <v>3800</v>
      </c>
      <c r="H72" s="28">
        <v>39805.02</v>
      </c>
      <c r="M72" s="30">
        <v>3711</v>
      </c>
      <c r="N72" s="28">
        <v>539946.09</v>
      </c>
      <c r="P72" s="30">
        <v>4120</v>
      </c>
      <c r="Q72" s="28">
        <v>62992.13</v>
      </c>
      <c r="Y72" s="30">
        <v>3711</v>
      </c>
      <c r="Z72" s="28">
        <v>52586.69</v>
      </c>
      <c r="AK72" s="30">
        <v>3800</v>
      </c>
      <c r="AL72" s="28">
        <v>5429536.4</v>
      </c>
      <c r="AQ72" s="27"/>
      <c r="AR72" s="28"/>
    </row>
    <row r="73" spans="1:44" ht="12.75" customHeight="1">
      <c r="A73" s="30">
        <v>3711</v>
      </c>
      <c r="B73" s="28">
        <v>147328.7</v>
      </c>
      <c r="D73" s="30">
        <v>4600</v>
      </c>
      <c r="E73" s="28">
        <v>8522.39</v>
      </c>
      <c r="G73" s="30">
        <v>3820</v>
      </c>
      <c r="H73" s="28">
        <v>78055.87</v>
      </c>
      <c r="M73" s="30">
        <v>3800</v>
      </c>
      <c r="N73" s="28">
        <v>1173275.35</v>
      </c>
      <c r="P73" s="30">
        <v>4200</v>
      </c>
      <c r="Q73" s="28">
        <v>1163890.1</v>
      </c>
      <c r="Y73" s="30">
        <v>3800</v>
      </c>
      <c r="Z73" s="28">
        <v>341677.58</v>
      </c>
      <c r="AK73" s="30">
        <v>3820</v>
      </c>
      <c r="AL73" s="28">
        <v>4192168.12</v>
      </c>
      <c r="AQ73" s="27"/>
      <c r="AR73" s="28"/>
    </row>
    <row r="74" spans="1:44" ht="12.75" customHeight="1">
      <c r="A74" s="30">
        <v>3800</v>
      </c>
      <c r="B74" s="28">
        <v>1398944.63</v>
      </c>
      <c r="D74" s="30">
        <v>4620</v>
      </c>
      <c r="E74" s="28">
        <v>4513.44</v>
      </c>
      <c r="G74" s="30">
        <v>3900</v>
      </c>
      <c r="H74" s="28">
        <v>29740.24</v>
      </c>
      <c r="M74" s="30">
        <v>3820</v>
      </c>
      <c r="N74" s="28">
        <v>3717294.02</v>
      </c>
      <c r="P74" s="30">
        <v>4220</v>
      </c>
      <c r="Q74" s="28">
        <v>335159.41</v>
      </c>
      <c r="Y74" s="30">
        <v>3820</v>
      </c>
      <c r="Z74" s="28">
        <v>618294.14</v>
      </c>
      <c r="AK74" s="30">
        <v>3900</v>
      </c>
      <c r="AL74" s="28">
        <v>1109052.17</v>
      </c>
      <c r="AQ74" s="27"/>
      <c r="AR74" s="28"/>
    </row>
    <row r="75" spans="1:44" ht="12.75" customHeight="1">
      <c r="A75" s="30">
        <v>3820</v>
      </c>
      <c r="B75" s="28">
        <v>1523343.48</v>
      </c>
      <c r="D75" s="30">
        <v>4700</v>
      </c>
      <c r="E75" s="28">
        <v>6122.46</v>
      </c>
      <c r="G75" s="30">
        <v>4000</v>
      </c>
      <c r="H75" s="28">
        <v>31680.16</v>
      </c>
      <c r="M75" s="30">
        <v>3900</v>
      </c>
      <c r="N75" s="28">
        <v>563226.57</v>
      </c>
      <c r="P75" s="30">
        <v>4300</v>
      </c>
      <c r="Q75" s="28">
        <v>155128.05</v>
      </c>
      <c r="Y75" s="30">
        <v>3900</v>
      </c>
      <c r="Z75" s="28">
        <v>161692.82</v>
      </c>
      <c r="AK75" s="30">
        <v>4000</v>
      </c>
      <c r="AL75" s="28">
        <v>1870015.52</v>
      </c>
      <c r="AQ75" s="27"/>
      <c r="AR75" s="28"/>
    </row>
    <row r="76" spans="1:44" ht="12.75" customHeight="1">
      <c r="A76" s="30">
        <v>3900</v>
      </c>
      <c r="B76" s="28">
        <v>455769.86</v>
      </c>
      <c r="D76" s="30">
        <v>4720</v>
      </c>
      <c r="E76" s="28">
        <v>19573.45</v>
      </c>
      <c r="G76" s="30">
        <v>4100</v>
      </c>
      <c r="H76" s="28">
        <v>43227.84</v>
      </c>
      <c r="M76" s="30">
        <v>4000</v>
      </c>
      <c r="N76" s="28">
        <v>1570071.9</v>
      </c>
      <c r="P76" s="30">
        <v>4320</v>
      </c>
      <c r="Q76" s="28">
        <v>77206.54</v>
      </c>
      <c r="Y76" s="30">
        <v>4000</v>
      </c>
      <c r="Z76" s="28">
        <v>212699.67</v>
      </c>
      <c r="AK76" s="30">
        <v>4100</v>
      </c>
      <c r="AL76" s="28">
        <v>4489673.7</v>
      </c>
      <c r="AQ76" s="27"/>
      <c r="AR76" s="28"/>
    </row>
    <row r="77" spans="1:44" ht="12.75" customHeight="1">
      <c r="A77" s="30">
        <v>4000</v>
      </c>
      <c r="B77" s="28">
        <v>685376.55</v>
      </c>
      <c r="D77" s="30">
        <v>4800</v>
      </c>
      <c r="E77" s="28">
        <v>46974.8</v>
      </c>
      <c r="G77" s="30">
        <v>4111</v>
      </c>
      <c r="H77" s="28">
        <v>12625</v>
      </c>
      <c r="M77" s="30">
        <v>4100</v>
      </c>
      <c r="N77" s="28">
        <v>1922904.91</v>
      </c>
      <c r="P77" s="30">
        <v>4420</v>
      </c>
      <c r="Q77" s="28">
        <v>3583</v>
      </c>
      <c r="Y77" s="30">
        <v>4100</v>
      </c>
      <c r="Z77" s="28">
        <v>312123.94</v>
      </c>
      <c r="AK77" s="30">
        <v>4111</v>
      </c>
      <c r="AL77" s="28">
        <v>1133255.91</v>
      </c>
      <c r="AQ77" s="27"/>
      <c r="AR77" s="28"/>
    </row>
    <row r="78" spans="1:44" ht="12.75" customHeight="1">
      <c r="A78" s="30">
        <v>4100</v>
      </c>
      <c r="B78" s="28">
        <v>1636533.46</v>
      </c>
      <c r="D78" s="30">
        <v>4820</v>
      </c>
      <c r="E78" s="28">
        <v>1117</v>
      </c>
      <c r="G78" s="30">
        <v>4120</v>
      </c>
      <c r="H78" s="28">
        <v>68292.62</v>
      </c>
      <c r="M78" s="30">
        <v>4111</v>
      </c>
      <c r="N78" s="28">
        <v>282372.07</v>
      </c>
      <c r="P78" s="30">
        <v>4500</v>
      </c>
      <c r="Q78" s="28">
        <v>32643.54</v>
      </c>
      <c r="Y78" s="30">
        <v>4111</v>
      </c>
      <c r="Z78" s="28">
        <v>67626.05</v>
      </c>
      <c r="AK78" s="30">
        <v>4120</v>
      </c>
      <c r="AL78" s="28">
        <v>5140955.37</v>
      </c>
      <c r="AQ78" s="27"/>
      <c r="AR78" s="28"/>
    </row>
    <row r="79" spans="1:44" ht="12.75" customHeight="1">
      <c r="A79" s="30">
        <v>4111</v>
      </c>
      <c r="B79" s="28">
        <v>272554.63</v>
      </c>
      <c r="D79" s="30">
        <v>4821</v>
      </c>
      <c r="E79" s="28">
        <v>1693</v>
      </c>
      <c r="G79" s="30">
        <v>4200</v>
      </c>
      <c r="H79" s="28">
        <v>22047.48</v>
      </c>
      <c r="M79" s="30">
        <v>4120</v>
      </c>
      <c r="N79" s="28">
        <v>1955865.57</v>
      </c>
      <c r="P79" s="30">
        <v>4520</v>
      </c>
      <c r="Q79" s="28">
        <v>34711.04</v>
      </c>
      <c r="Y79" s="30">
        <v>4120</v>
      </c>
      <c r="Z79" s="28">
        <v>269509.35</v>
      </c>
      <c r="AK79" s="30">
        <v>4200</v>
      </c>
      <c r="AL79" s="28">
        <v>1718265.06</v>
      </c>
      <c r="AQ79" s="27"/>
      <c r="AR79" s="28"/>
    </row>
    <row r="80" spans="1:44" ht="12.75" customHeight="1">
      <c r="A80" s="30">
        <v>4120</v>
      </c>
      <c r="B80" s="28">
        <v>1519648.95</v>
      </c>
      <c r="D80" s="30">
        <v>4900</v>
      </c>
      <c r="E80" s="28">
        <v>8577.08</v>
      </c>
      <c r="G80" s="30">
        <v>4220</v>
      </c>
      <c r="H80" s="28">
        <v>10483.9</v>
      </c>
      <c r="M80" s="30">
        <v>4200</v>
      </c>
      <c r="N80" s="28">
        <v>3097447.25</v>
      </c>
      <c r="P80" s="30">
        <v>4600</v>
      </c>
      <c r="Q80" s="28">
        <v>48988.28</v>
      </c>
      <c r="Y80" s="30">
        <v>4200</v>
      </c>
      <c r="Z80" s="28">
        <v>615812.01</v>
      </c>
      <c r="AK80" s="30">
        <v>4220</v>
      </c>
      <c r="AL80" s="28">
        <v>1616617.34</v>
      </c>
      <c r="AQ80" s="27"/>
      <c r="AR80" s="28"/>
    </row>
    <row r="81" spans="1:44" ht="12.75" customHeight="1">
      <c r="A81" s="30">
        <v>4200</v>
      </c>
      <c r="B81" s="28">
        <v>807296.88</v>
      </c>
      <c r="D81" s="30">
        <v>4920</v>
      </c>
      <c r="E81" s="28">
        <v>4880</v>
      </c>
      <c r="G81" s="30">
        <v>4300</v>
      </c>
      <c r="H81" s="28">
        <v>21423.58</v>
      </c>
      <c r="M81" s="30">
        <v>4220</v>
      </c>
      <c r="N81" s="28">
        <v>2047726.68</v>
      </c>
      <c r="P81" s="30">
        <v>4700</v>
      </c>
      <c r="Q81" s="28">
        <v>200981.53</v>
      </c>
      <c r="Y81" s="30">
        <v>4220</v>
      </c>
      <c r="Z81" s="28">
        <v>313664.59</v>
      </c>
      <c r="AK81" s="30">
        <v>4300</v>
      </c>
      <c r="AL81" s="28">
        <v>1545958.94</v>
      </c>
      <c r="AQ81" s="27"/>
      <c r="AR81" s="28"/>
    </row>
    <row r="82" spans="1:44" ht="12.75" customHeight="1">
      <c r="A82" s="30">
        <v>4220</v>
      </c>
      <c r="B82" s="28">
        <v>691963.26</v>
      </c>
      <c r="D82" s="30">
        <v>5000</v>
      </c>
      <c r="E82" s="28">
        <v>18925</v>
      </c>
      <c r="G82" s="30">
        <v>4320</v>
      </c>
      <c r="H82" s="28">
        <v>11505.34</v>
      </c>
      <c r="M82" s="30">
        <v>4300</v>
      </c>
      <c r="N82" s="28">
        <v>670476.34</v>
      </c>
      <c r="P82" s="30">
        <v>4720</v>
      </c>
      <c r="Q82" s="28">
        <v>259330.26</v>
      </c>
      <c r="Y82" s="30">
        <v>4300</v>
      </c>
      <c r="Z82" s="28">
        <v>108234.48</v>
      </c>
      <c r="AK82" s="30">
        <v>4320</v>
      </c>
      <c r="AL82" s="28">
        <v>1886701.89</v>
      </c>
      <c r="AQ82" s="27"/>
      <c r="AR82" s="28"/>
    </row>
    <row r="83" spans="1:44" ht="12.75" customHeight="1">
      <c r="A83" s="30">
        <v>4300</v>
      </c>
      <c r="B83" s="28">
        <v>607052.18</v>
      </c>
      <c r="D83" s="30">
        <v>5020</v>
      </c>
      <c r="E83" s="28">
        <v>1035.3</v>
      </c>
      <c r="G83" s="30">
        <v>4400</v>
      </c>
      <c r="H83" s="28">
        <v>25294.46</v>
      </c>
      <c r="M83" s="30">
        <v>4320</v>
      </c>
      <c r="N83" s="28">
        <v>1046030.92</v>
      </c>
      <c r="P83" s="30">
        <v>4820</v>
      </c>
      <c r="Q83" s="28">
        <v>104456</v>
      </c>
      <c r="Y83" s="30">
        <v>4320</v>
      </c>
      <c r="Z83" s="28">
        <v>339713.57</v>
      </c>
      <c r="AK83" s="30">
        <v>4400</v>
      </c>
      <c r="AL83" s="28">
        <v>2858337.84</v>
      </c>
      <c r="AQ83" s="27"/>
      <c r="AR83" s="28"/>
    </row>
    <row r="84" spans="1:44" ht="12.75" customHeight="1">
      <c r="A84" s="30">
        <v>4320</v>
      </c>
      <c r="B84" s="28">
        <v>574932.3</v>
      </c>
      <c r="D84" s="30">
        <v>5100</v>
      </c>
      <c r="E84" s="28">
        <v>4490.24</v>
      </c>
      <c r="G84" s="30">
        <v>4420</v>
      </c>
      <c r="H84" s="28">
        <v>34415.81</v>
      </c>
      <c r="M84" s="30">
        <v>4400</v>
      </c>
      <c r="N84" s="28">
        <v>1256095.7</v>
      </c>
      <c r="P84" s="30">
        <v>4821</v>
      </c>
      <c r="Q84" s="28">
        <v>17487</v>
      </c>
      <c r="Y84" s="30">
        <v>4400</v>
      </c>
      <c r="Z84" s="28">
        <v>230868.39</v>
      </c>
      <c r="AK84" s="30">
        <v>4420</v>
      </c>
      <c r="AL84" s="28">
        <v>3309069.05</v>
      </c>
      <c r="AQ84" s="27"/>
      <c r="AR84" s="28"/>
    </row>
    <row r="85" spans="1:44" ht="12.75" customHeight="1">
      <c r="A85" s="30">
        <v>4400</v>
      </c>
      <c r="B85" s="28">
        <v>1045610.01</v>
      </c>
      <c r="D85" s="30">
        <v>5130</v>
      </c>
      <c r="E85" s="28">
        <v>2741</v>
      </c>
      <c r="G85" s="30">
        <v>4500</v>
      </c>
      <c r="H85" s="28">
        <v>76716.63</v>
      </c>
      <c r="M85" s="30">
        <v>4420</v>
      </c>
      <c r="N85" s="28">
        <v>1937425.13</v>
      </c>
      <c r="P85" s="30">
        <v>4920</v>
      </c>
      <c r="Q85" s="28">
        <v>22359.99</v>
      </c>
      <c r="Y85" s="30">
        <v>4420</v>
      </c>
      <c r="Z85" s="28">
        <v>365528.92</v>
      </c>
      <c r="AK85" s="30">
        <v>4500</v>
      </c>
      <c r="AL85" s="28">
        <v>7946127.54</v>
      </c>
      <c r="AQ85" s="27"/>
      <c r="AR85" s="28"/>
    </row>
    <row r="86" spans="1:44" ht="12.75" customHeight="1">
      <c r="A86" s="30">
        <v>4420</v>
      </c>
      <c r="B86" s="28">
        <v>1064440.76</v>
      </c>
      <c r="D86" s="30">
        <v>5131</v>
      </c>
      <c r="E86" s="28">
        <v>3064.84</v>
      </c>
      <c r="G86" s="30">
        <v>4520</v>
      </c>
      <c r="H86" s="28">
        <v>15873.91</v>
      </c>
      <c r="M86" s="30">
        <v>4500</v>
      </c>
      <c r="N86" s="28">
        <v>965992.03</v>
      </c>
      <c r="P86" s="30">
        <v>5000</v>
      </c>
      <c r="Q86" s="28">
        <v>87306.78</v>
      </c>
      <c r="Y86" s="30">
        <v>4500</v>
      </c>
      <c r="Z86" s="28">
        <v>386482.17</v>
      </c>
      <c r="AK86" s="30">
        <v>4520</v>
      </c>
      <c r="AL86" s="28">
        <v>1417263.01</v>
      </c>
      <c r="AQ86" s="27"/>
      <c r="AR86" s="28"/>
    </row>
    <row r="87" spans="1:44" ht="12.75" customHeight="1">
      <c r="A87" s="30">
        <v>4500</v>
      </c>
      <c r="B87" s="28">
        <v>2672512.68</v>
      </c>
      <c r="D87" s="30">
        <v>5200</v>
      </c>
      <c r="E87" s="28">
        <v>14712</v>
      </c>
      <c r="G87" s="30">
        <v>4600</v>
      </c>
      <c r="H87" s="28">
        <v>28328.42</v>
      </c>
      <c r="M87" s="30">
        <v>4520</v>
      </c>
      <c r="N87" s="28">
        <v>1752195.03</v>
      </c>
      <c r="P87" s="30">
        <v>5020</v>
      </c>
      <c r="Q87" s="28">
        <v>63644.8</v>
      </c>
      <c r="Y87" s="30">
        <v>4520</v>
      </c>
      <c r="Z87" s="28">
        <v>364238.45</v>
      </c>
      <c r="AK87" s="30">
        <v>4600</v>
      </c>
      <c r="AL87" s="28">
        <v>1818860.87</v>
      </c>
      <c r="AQ87" s="27"/>
      <c r="AR87" s="28"/>
    </row>
    <row r="88" spans="1:44" ht="12.75" customHeight="1">
      <c r="A88" s="30">
        <v>4520</v>
      </c>
      <c r="B88" s="28">
        <v>712970.39</v>
      </c>
      <c r="D88" s="30">
        <v>5300</v>
      </c>
      <c r="E88" s="28">
        <v>4628</v>
      </c>
      <c r="G88" s="30">
        <v>4620</v>
      </c>
      <c r="H88" s="28">
        <v>23556.76</v>
      </c>
      <c r="M88" s="30">
        <v>4600</v>
      </c>
      <c r="N88" s="28">
        <v>1316748.93</v>
      </c>
      <c r="P88" s="30">
        <v>5100</v>
      </c>
      <c r="Q88" s="28">
        <v>14070</v>
      </c>
      <c r="Y88" s="30">
        <v>4600</v>
      </c>
      <c r="Z88" s="28">
        <v>167676.26</v>
      </c>
      <c r="AK88" s="30">
        <v>4620</v>
      </c>
      <c r="AL88" s="28">
        <v>1587106.61</v>
      </c>
      <c r="AQ88" s="27"/>
      <c r="AR88" s="28"/>
    </row>
    <row r="89" spans="1:44" ht="12.75" customHeight="1">
      <c r="A89" s="30">
        <v>4600</v>
      </c>
      <c r="B89" s="28">
        <v>561728.05</v>
      </c>
      <c r="D89" s="30">
        <v>5320</v>
      </c>
      <c r="E89" s="28">
        <v>16208.17</v>
      </c>
      <c r="G89" s="30">
        <v>4700</v>
      </c>
      <c r="H89" s="28">
        <v>14514</v>
      </c>
      <c r="M89" s="30">
        <v>4620</v>
      </c>
      <c r="N89" s="28">
        <v>753590.89</v>
      </c>
      <c r="P89" s="30">
        <v>5131</v>
      </c>
      <c r="Q89" s="28">
        <v>5591.78</v>
      </c>
      <c r="Y89" s="30">
        <v>4620</v>
      </c>
      <c r="Z89" s="28">
        <v>130359.06</v>
      </c>
      <c r="AK89" s="30">
        <v>4700</v>
      </c>
      <c r="AL89" s="28">
        <v>1841528.7</v>
      </c>
      <c r="AQ89" s="27"/>
      <c r="AR89" s="28"/>
    </row>
    <row r="90" spans="1:44" ht="12.75" customHeight="1">
      <c r="A90" s="30">
        <v>4620</v>
      </c>
      <c r="B90" s="28">
        <v>521074.06</v>
      </c>
      <c r="D90" s="30">
        <v>5412</v>
      </c>
      <c r="E90" s="28">
        <v>4021.28</v>
      </c>
      <c r="G90" s="30">
        <v>4720</v>
      </c>
      <c r="H90" s="28">
        <v>28987.87</v>
      </c>
      <c r="M90" s="30">
        <v>4700</v>
      </c>
      <c r="N90" s="28">
        <v>1405146.3</v>
      </c>
      <c r="P90" s="30">
        <v>5200</v>
      </c>
      <c r="Q90" s="28">
        <v>29077.93</v>
      </c>
      <c r="Y90" s="30">
        <v>4700</v>
      </c>
      <c r="Z90" s="28">
        <v>199830.53</v>
      </c>
      <c r="AK90" s="30">
        <v>4720</v>
      </c>
      <c r="AL90" s="28">
        <v>1223722.03</v>
      </c>
      <c r="AQ90" s="27"/>
      <c r="AR90" s="28"/>
    </row>
    <row r="91" spans="1:44" ht="12.75" customHeight="1">
      <c r="A91" s="30">
        <v>4700</v>
      </c>
      <c r="B91" s="28">
        <v>704604</v>
      </c>
      <c r="D91" s="30">
        <v>5520</v>
      </c>
      <c r="E91" s="28">
        <v>10428.1</v>
      </c>
      <c r="G91" s="30">
        <v>4800</v>
      </c>
      <c r="H91" s="28">
        <v>14425.91</v>
      </c>
      <c r="M91" s="30">
        <v>4720</v>
      </c>
      <c r="N91" s="28">
        <v>1207992.38</v>
      </c>
      <c r="P91" s="30">
        <v>5320</v>
      </c>
      <c r="Q91" s="28">
        <v>302489.5</v>
      </c>
      <c r="Y91" s="30">
        <v>4720</v>
      </c>
      <c r="Z91" s="28">
        <v>128820.81</v>
      </c>
      <c r="AK91" s="30">
        <v>4800</v>
      </c>
      <c r="AL91" s="28">
        <v>1732636.36</v>
      </c>
      <c r="AQ91" s="27"/>
      <c r="AR91" s="28"/>
    </row>
    <row r="92" spans="1:44" ht="12.75" customHeight="1">
      <c r="A92" s="30">
        <v>4720</v>
      </c>
      <c r="B92" s="28">
        <v>409912.59</v>
      </c>
      <c r="D92" s="30">
        <v>5530</v>
      </c>
      <c r="E92" s="28">
        <v>2485.39</v>
      </c>
      <c r="G92" s="30">
        <v>4820</v>
      </c>
      <c r="H92" s="28">
        <v>31692.35</v>
      </c>
      <c r="M92" s="30">
        <v>4800</v>
      </c>
      <c r="N92" s="28">
        <v>424823.69</v>
      </c>
      <c r="P92" s="30">
        <v>5411</v>
      </c>
      <c r="Q92" s="28">
        <v>38855.92</v>
      </c>
      <c r="Y92" s="30">
        <v>4800</v>
      </c>
      <c r="Z92" s="28">
        <v>97195.16</v>
      </c>
      <c r="AK92" s="30">
        <v>4820</v>
      </c>
      <c r="AL92" s="28">
        <v>891500.98</v>
      </c>
      <c r="AQ92" s="27"/>
      <c r="AR92" s="28"/>
    </row>
    <row r="93" spans="1:44" ht="12.75" customHeight="1">
      <c r="A93" s="30">
        <v>4800</v>
      </c>
      <c r="B93" s="28">
        <v>584008.93</v>
      </c>
      <c r="D93" s="30">
        <v>5600</v>
      </c>
      <c r="E93" s="28">
        <v>747.95</v>
      </c>
      <c r="G93" s="30">
        <v>4821</v>
      </c>
      <c r="H93" s="28">
        <v>37365.63</v>
      </c>
      <c r="M93" s="30">
        <v>4820</v>
      </c>
      <c r="N93" s="28">
        <v>681674.08</v>
      </c>
      <c r="P93" s="30">
        <v>5412</v>
      </c>
      <c r="Q93" s="28">
        <v>4819.71</v>
      </c>
      <c r="Y93" s="30">
        <v>4820</v>
      </c>
      <c r="Z93" s="28">
        <v>179078.78</v>
      </c>
      <c r="AK93" s="30">
        <v>4821</v>
      </c>
      <c r="AL93" s="28">
        <v>1130851.09</v>
      </c>
      <c r="AQ93" s="27"/>
      <c r="AR93" s="28"/>
    </row>
    <row r="94" spans="1:44" ht="12.75" customHeight="1">
      <c r="A94" s="30">
        <v>4820</v>
      </c>
      <c r="B94" s="28">
        <v>393747.66</v>
      </c>
      <c r="D94" s="30">
        <v>5620</v>
      </c>
      <c r="E94" s="28">
        <v>10000</v>
      </c>
      <c r="G94" s="30">
        <v>4900</v>
      </c>
      <c r="H94" s="28">
        <v>5247.09</v>
      </c>
      <c r="M94" s="30">
        <v>4821</v>
      </c>
      <c r="N94" s="28">
        <v>448318.45</v>
      </c>
      <c r="P94" s="30">
        <v>5500</v>
      </c>
      <c r="Q94" s="28">
        <v>158531.33</v>
      </c>
      <c r="Y94" s="30">
        <v>4821</v>
      </c>
      <c r="Z94" s="28">
        <v>50988.37</v>
      </c>
      <c r="AK94" s="30">
        <v>4900</v>
      </c>
      <c r="AL94" s="28">
        <v>304606.15</v>
      </c>
      <c r="AQ94" s="27"/>
      <c r="AR94" s="28"/>
    </row>
    <row r="95" spans="1:44" ht="12.75" customHeight="1">
      <c r="A95" s="30">
        <v>4821</v>
      </c>
      <c r="B95" s="28">
        <v>301060.07</v>
      </c>
      <c r="D95" s="30">
        <v>5711</v>
      </c>
      <c r="E95" s="28">
        <v>2260.34</v>
      </c>
      <c r="G95" s="30">
        <v>4920</v>
      </c>
      <c r="H95" s="28">
        <v>18059.29</v>
      </c>
      <c r="M95" s="30">
        <v>4900</v>
      </c>
      <c r="N95" s="28">
        <v>306960.5</v>
      </c>
      <c r="P95" s="30">
        <v>5520</v>
      </c>
      <c r="Q95" s="28">
        <v>61334</v>
      </c>
      <c r="Y95" s="30">
        <v>4900</v>
      </c>
      <c r="Z95" s="28">
        <v>94736.2</v>
      </c>
      <c r="AK95" s="30">
        <v>4920</v>
      </c>
      <c r="AL95" s="28">
        <v>820632.5</v>
      </c>
      <c r="AQ95" s="27"/>
      <c r="AR95" s="28"/>
    </row>
    <row r="96" spans="1:44" ht="12.75" customHeight="1">
      <c r="A96" s="30">
        <v>4900</v>
      </c>
      <c r="B96" s="28">
        <v>88306.19</v>
      </c>
      <c r="D96" s="30">
        <v>5712</v>
      </c>
      <c r="E96" s="28">
        <v>29782.5</v>
      </c>
      <c r="G96" s="30">
        <v>5000</v>
      </c>
      <c r="H96" s="28">
        <v>18677.92</v>
      </c>
      <c r="M96" s="30">
        <v>4920</v>
      </c>
      <c r="N96" s="28">
        <v>418454.71</v>
      </c>
      <c r="P96" s="30">
        <v>5530</v>
      </c>
      <c r="Q96" s="28">
        <v>55372.65</v>
      </c>
      <c r="Y96" s="30">
        <v>4920</v>
      </c>
      <c r="Z96" s="28">
        <v>45355.76</v>
      </c>
      <c r="AK96" s="30">
        <v>5000</v>
      </c>
      <c r="AL96" s="28">
        <v>1946825.23</v>
      </c>
      <c r="AQ96" s="27"/>
      <c r="AR96" s="28"/>
    </row>
    <row r="97" spans="1:44" ht="12.75" customHeight="1">
      <c r="A97" s="30">
        <v>4920</v>
      </c>
      <c r="B97" s="28">
        <v>244198.78</v>
      </c>
      <c r="D97" s="30">
        <v>5720</v>
      </c>
      <c r="E97" s="28">
        <v>1524.32</v>
      </c>
      <c r="G97" s="30">
        <v>5020</v>
      </c>
      <c r="H97" s="28">
        <v>26249.86</v>
      </c>
      <c r="M97" s="30">
        <v>5000</v>
      </c>
      <c r="N97" s="28">
        <v>1134616.86</v>
      </c>
      <c r="P97" s="30">
        <v>5600</v>
      </c>
      <c r="Q97" s="28">
        <v>4350</v>
      </c>
      <c r="Y97" s="30">
        <v>5000</v>
      </c>
      <c r="Z97" s="28">
        <v>180366.8</v>
      </c>
      <c r="AK97" s="30">
        <v>5020</v>
      </c>
      <c r="AL97" s="28">
        <v>657948.23</v>
      </c>
      <c r="AQ97" s="27"/>
      <c r="AR97" s="28"/>
    </row>
    <row r="98" spans="1:44" ht="12.75" customHeight="1">
      <c r="A98" s="30">
        <v>5000</v>
      </c>
      <c r="B98" s="28">
        <v>719783.3</v>
      </c>
      <c r="D98" s="30">
        <v>5800</v>
      </c>
      <c r="E98" s="28">
        <v>3057</v>
      </c>
      <c r="G98" s="30">
        <v>5100</v>
      </c>
      <c r="H98" s="28">
        <v>21927.18</v>
      </c>
      <c r="M98" s="30">
        <v>5020</v>
      </c>
      <c r="N98" s="28">
        <v>697543.53</v>
      </c>
      <c r="P98" s="30">
        <v>5620</v>
      </c>
      <c r="Q98" s="28">
        <v>9252.11</v>
      </c>
      <c r="Y98" s="30">
        <v>5020</v>
      </c>
      <c r="Z98" s="28">
        <v>68006.67</v>
      </c>
      <c r="AK98" s="30">
        <v>5100</v>
      </c>
      <c r="AL98" s="28">
        <v>1167784.63</v>
      </c>
      <c r="AQ98" s="27"/>
      <c r="AR98" s="28"/>
    </row>
    <row r="99" spans="1:44" ht="12.75" customHeight="1">
      <c r="A99" s="30">
        <v>5020</v>
      </c>
      <c r="B99" s="28">
        <v>244199.19</v>
      </c>
      <c r="D99" s="30">
        <v>5900</v>
      </c>
      <c r="E99" s="28">
        <v>2087.96</v>
      </c>
      <c r="G99" s="30">
        <v>5130</v>
      </c>
      <c r="H99" s="28">
        <v>10900.02</v>
      </c>
      <c r="M99" s="30">
        <v>5100</v>
      </c>
      <c r="N99" s="28">
        <v>592930.74</v>
      </c>
      <c r="P99" s="30">
        <v>5711</v>
      </c>
      <c r="Q99" s="28">
        <v>31441.51</v>
      </c>
      <c r="Y99" s="30">
        <v>5100</v>
      </c>
      <c r="Z99" s="28">
        <v>108762.62</v>
      </c>
      <c r="AK99" s="30">
        <v>5130</v>
      </c>
      <c r="AL99" s="28">
        <v>783043.97</v>
      </c>
      <c r="AQ99" s="27"/>
      <c r="AR99" s="28"/>
    </row>
    <row r="100" spans="1:44" ht="12.75" customHeight="1">
      <c r="A100" s="30">
        <v>5100</v>
      </c>
      <c r="B100" s="28">
        <v>471142.74</v>
      </c>
      <c r="D100" s="30">
        <v>5921</v>
      </c>
      <c r="E100" s="28">
        <v>1679.39</v>
      </c>
      <c r="G100" s="30">
        <v>5131</v>
      </c>
      <c r="H100" s="28">
        <v>5121.36</v>
      </c>
      <c r="M100" s="30">
        <v>5130</v>
      </c>
      <c r="N100" s="28">
        <v>386177.31</v>
      </c>
      <c r="P100" s="30">
        <v>5712</v>
      </c>
      <c r="Q100" s="28">
        <v>71339.72</v>
      </c>
      <c r="Y100" s="30">
        <v>5130</v>
      </c>
      <c r="Z100" s="28">
        <v>75429.34</v>
      </c>
      <c r="AK100" s="30">
        <v>5131</v>
      </c>
      <c r="AL100" s="28">
        <v>619356.14</v>
      </c>
      <c r="AQ100" s="27"/>
      <c r="AR100" s="28"/>
    </row>
    <row r="101" spans="1:44" ht="12.75" customHeight="1">
      <c r="A101" s="30">
        <v>5130</v>
      </c>
      <c r="B101" s="28">
        <v>238504.29</v>
      </c>
      <c r="D101" s="30">
        <v>6000</v>
      </c>
      <c r="E101" s="28">
        <v>1937.95</v>
      </c>
      <c r="G101" s="30">
        <v>5200</v>
      </c>
      <c r="H101" s="28">
        <v>14077.57</v>
      </c>
      <c r="M101" s="30">
        <v>5131</v>
      </c>
      <c r="N101" s="28">
        <v>251986.18</v>
      </c>
      <c r="P101" s="30">
        <v>5720</v>
      </c>
      <c r="Q101" s="28">
        <v>10572</v>
      </c>
      <c r="Y101" s="30">
        <v>5131</v>
      </c>
      <c r="Z101" s="28">
        <v>49227.57</v>
      </c>
      <c r="AK101" s="30">
        <v>5200</v>
      </c>
      <c r="AL101" s="28">
        <v>1268464.62</v>
      </c>
      <c r="AQ101" s="27"/>
      <c r="AR101" s="28"/>
    </row>
    <row r="102" spans="1:44" ht="12.75" customHeight="1">
      <c r="A102" s="30">
        <v>5131</v>
      </c>
      <c r="B102" s="28">
        <v>199660</v>
      </c>
      <c r="D102" s="30">
        <v>6100</v>
      </c>
      <c r="E102" s="28">
        <v>472385.35</v>
      </c>
      <c r="G102" s="30">
        <v>5300</v>
      </c>
      <c r="H102" s="28">
        <v>10712.98</v>
      </c>
      <c r="M102" s="30">
        <v>5200</v>
      </c>
      <c r="N102" s="28">
        <v>1577942.11</v>
      </c>
      <c r="P102" s="30">
        <v>5800</v>
      </c>
      <c r="Q102" s="28">
        <v>44485</v>
      </c>
      <c r="Y102" s="30">
        <v>5200</v>
      </c>
      <c r="Z102" s="28">
        <v>148091.31</v>
      </c>
      <c r="AK102" s="30">
        <v>5300</v>
      </c>
      <c r="AL102" s="28">
        <v>768593.1</v>
      </c>
      <c r="AQ102" s="27"/>
      <c r="AR102" s="28"/>
    </row>
    <row r="103" spans="1:44" ht="12.75" customHeight="1">
      <c r="A103" s="30">
        <v>5200</v>
      </c>
      <c r="B103" s="28">
        <v>402345.26</v>
      </c>
      <c r="D103" s="30">
        <v>6120</v>
      </c>
      <c r="E103" s="28">
        <v>18161.74</v>
      </c>
      <c r="G103" s="30">
        <v>5320</v>
      </c>
      <c r="H103" s="28">
        <v>16203.3</v>
      </c>
      <c r="M103" s="30">
        <v>5300</v>
      </c>
      <c r="N103" s="28">
        <v>636773.96</v>
      </c>
      <c r="P103" s="30">
        <v>5820</v>
      </c>
      <c r="Q103" s="28">
        <v>61765</v>
      </c>
      <c r="Y103" s="30">
        <v>5300</v>
      </c>
      <c r="Z103" s="28">
        <v>55760.98</v>
      </c>
      <c r="AK103" s="30">
        <v>5320</v>
      </c>
      <c r="AL103" s="28">
        <v>2872580.18</v>
      </c>
      <c r="AQ103" s="27"/>
      <c r="AR103" s="28"/>
    </row>
    <row r="104" spans="1:44" ht="12.75" customHeight="1">
      <c r="A104" s="30">
        <v>5300</v>
      </c>
      <c r="B104" s="28">
        <v>210851.63</v>
      </c>
      <c r="D104" s="30">
        <v>6200</v>
      </c>
      <c r="E104" s="28">
        <v>46333.35</v>
      </c>
      <c r="G104" s="30">
        <v>5411</v>
      </c>
      <c r="H104" s="28">
        <v>16038.68</v>
      </c>
      <c r="M104" s="30">
        <v>5320</v>
      </c>
      <c r="N104" s="28">
        <v>1360387.88</v>
      </c>
      <c r="P104" s="30">
        <v>5900</v>
      </c>
      <c r="Q104" s="28">
        <v>69745.79</v>
      </c>
      <c r="Y104" s="30">
        <v>5320</v>
      </c>
      <c r="Z104" s="28">
        <v>211495</v>
      </c>
      <c r="AK104" s="30">
        <v>5411</v>
      </c>
      <c r="AL104" s="28">
        <v>1262955.11</v>
      </c>
      <c r="AQ104" s="27"/>
      <c r="AR104" s="28"/>
    </row>
    <row r="105" spans="1:44" ht="12.75" customHeight="1">
      <c r="A105" s="30">
        <v>5320</v>
      </c>
      <c r="B105" s="28">
        <v>1055165.1</v>
      </c>
      <c r="D105" s="30">
        <v>6220</v>
      </c>
      <c r="E105" s="28">
        <v>40187</v>
      </c>
      <c r="G105" s="30">
        <v>5412</v>
      </c>
      <c r="H105" s="28">
        <v>49416.7</v>
      </c>
      <c r="M105" s="30">
        <v>5411</v>
      </c>
      <c r="N105" s="28">
        <v>1206364.01</v>
      </c>
      <c r="P105" s="30">
        <v>5920</v>
      </c>
      <c r="Q105" s="28">
        <v>44408.28</v>
      </c>
      <c r="Y105" s="30">
        <v>5411</v>
      </c>
      <c r="Z105" s="28">
        <v>197895.33</v>
      </c>
      <c r="AK105" s="30">
        <v>5412</v>
      </c>
      <c r="AL105" s="28">
        <v>2920130.91</v>
      </c>
      <c r="AQ105" s="27"/>
      <c r="AR105" s="28"/>
    </row>
    <row r="106" spans="1:44" ht="12.75" customHeight="1">
      <c r="A106" s="30">
        <v>5411</v>
      </c>
      <c r="B106" s="28">
        <v>381883.28</v>
      </c>
      <c r="D106" s="30">
        <v>6400</v>
      </c>
      <c r="E106" s="28">
        <v>69438.17</v>
      </c>
      <c r="G106" s="30">
        <v>5500</v>
      </c>
      <c r="H106" s="28">
        <v>29828</v>
      </c>
      <c r="M106" s="30">
        <v>5412</v>
      </c>
      <c r="N106" s="28">
        <v>1651317.61</v>
      </c>
      <c r="P106" s="30">
        <v>5921</v>
      </c>
      <c r="Q106" s="28">
        <v>1209.96</v>
      </c>
      <c r="Y106" s="30">
        <v>5412</v>
      </c>
      <c r="Z106" s="28">
        <v>293916.51</v>
      </c>
      <c r="AK106" s="30">
        <v>5500</v>
      </c>
      <c r="AL106" s="28">
        <v>2245521.08</v>
      </c>
      <c r="AQ106" s="27"/>
      <c r="AR106" s="28"/>
    </row>
    <row r="107" spans="1:44" ht="12.75" customHeight="1">
      <c r="A107" s="30">
        <v>5412</v>
      </c>
      <c r="B107" s="28">
        <v>1014319.35</v>
      </c>
      <c r="D107" s="30">
        <v>6500</v>
      </c>
      <c r="E107" s="28">
        <v>5205.5</v>
      </c>
      <c r="G107" s="30">
        <v>5520</v>
      </c>
      <c r="H107" s="28">
        <v>38073.87</v>
      </c>
      <c r="M107" s="30">
        <v>5500</v>
      </c>
      <c r="N107" s="28">
        <v>880677.99</v>
      </c>
      <c r="P107" s="30">
        <v>6000</v>
      </c>
      <c r="Q107" s="28">
        <v>212527.73</v>
      </c>
      <c r="Y107" s="30">
        <v>5500</v>
      </c>
      <c r="Z107" s="28">
        <v>148513.52</v>
      </c>
      <c r="AK107" s="30">
        <v>5520</v>
      </c>
      <c r="AL107" s="28">
        <v>2905039.26</v>
      </c>
      <c r="AQ107" s="27"/>
      <c r="AR107" s="28"/>
    </row>
    <row r="108" spans="1:44" ht="12.75" customHeight="1">
      <c r="A108" s="30">
        <v>5500</v>
      </c>
      <c r="B108" s="28">
        <v>558863.06</v>
      </c>
      <c r="D108" s="30">
        <v>6600</v>
      </c>
      <c r="E108" s="28">
        <v>2520.72</v>
      </c>
      <c r="G108" s="30">
        <v>5530</v>
      </c>
      <c r="H108" s="28">
        <v>13888</v>
      </c>
      <c r="M108" s="30">
        <v>5520</v>
      </c>
      <c r="N108" s="28">
        <v>1429459.69</v>
      </c>
      <c r="P108" s="30">
        <v>6100</v>
      </c>
      <c r="Q108" s="28">
        <v>138746.54</v>
      </c>
      <c r="Y108" s="30">
        <v>5520</v>
      </c>
      <c r="Z108" s="28">
        <v>264812.09</v>
      </c>
      <c r="AK108" s="30">
        <v>5530</v>
      </c>
      <c r="AL108" s="28">
        <v>1261010.13</v>
      </c>
      <c r="AQ108" s="27"/>
      <c r="AR108" s="28"/>
    </row>
    <row r="109" spans="1:44" ht="12.75" customHeight="1">
      <c r="A109" s="30">
        <v>5520</v>
      </c>
      <c r="B109" s="28">
        <v>766214.86</v>
      </c>
      <c r="D109" s="30">
        <v>6711</v>
      </c>
      <c r="E109" s="28">
        <v>16055.89</v>
      </c>
      <c r="G109" s="30">
        <v>5600</v>
      </c>
      <c r="H109" s="28">
        <v>8212.21</v>
      </c>
      <c r="M109" s="30">
        <v>5530</v>
      </c>
      <c r="N109" s="28">
        <v>638415.48</v>
      </c>
      <c r="P109" s="30">
        <v>6120</v>
      </c>
      <c r="Q109" s="28">
        <v>5251.89</v>
      </c>
      <c r="Y109" s="30">
        <v>5530</v>
      </c>
      <c r="Z109" s="28">
        <v>128613.53</v>
      </c>
      <c r="AK109" s="30">
        <v>5600</v>
      </c>
      <c r="AL109" s="28">
        <v>941352.51</v>
      </c>
      <c r="AQ109" s="27"/>
      <c r="AR109" s="28"/>
    </row>
    <row r="110" spans="1:44" ht="12.75" customHeight="1">
      <c r="A110" s="30">
        <v>5530</v>
      </c>
      <c r="B110" s="28">
        <v>387122.4</v>
      </c>
      <c r="D110" s="30">
        <v>6812</v>
      </c>
      <c r="E110" s="28">
        <v>6123.07</v>
      </c>
      <c r="G110" s="30">
        <v>5620</v>
      </c>
      <c r="H110" s="28">
        <v>6401.16</v>
      </c>
      <c r="M110" s="30">
        <v>5600</v>
      </c>
      <c r="N110" s="28">
        <v>477590.02</v>
      </c>
      <c r="P110" s="30">
        <v>6200</v>
      </c>
      <c r="Q110" s="28">
        <v>730171.67</v>
      </c>
      <c r="Y110" s="30">
        <v>5600</v>
      </c>
      <c r="Z110" s="28">
        <v>208461.69</v>
      </c>
      <c r="AK110" s="30">
        <v>5620</v>
      </c>
      <c r="AL110" s="28">
        <v>389264.31</v>
      </c>
      <c r="AQ110" s="27"/>
      <c r="AR110" s="28"/>
    </row>
    <row r="111" spans="1:44" ht="12.75" customHeight="1">
      <c r="A111" s="30">
        <v>5600</v>
      </c>
      <c r="B111" s="28">
        <v>312923.12</v>
      </c>
      <c r="D111" s="30">
        <v>6900</v>
      </c>
      <c r="E111" s="28">
        <v>1679.39</v>
      </c>
      <c r="G111" s="30">
        <v>5711</v>
      </c>
      <c r="H111" s="28">
        <v>10902.04</v>
      </c>
      <c r="M111" s="30">
        <v>5620</v>
      </c>
      <c r="N111" s="28">
        <v>262653.19</v>
      </c>
      <c r="P111" s="30">
        <v>6220</v>
      </c>
      <c r="Q111" s="28">
        <v>74549.81</v>
      </c>
      <c r="Y111" s="30">
        <v>5620</v>
      </c>
      <c r="Z111" s="28">
        <v>49695.32</v>
      </c>
      <c r="AK111" s="30">
        <v>5711</v>
      </c>
      <c r="AL111" s="28">
        <v>1330425.66</v>
      </c>
      <c r="AQ111" s="27"/>
      <c r="AR111" s="28"/>
    </row>
    <row r="112" spans="1:44" ht="12.75" customHeight="1">
      <c r="A112" s="30">
        <v>5620</v>
      </c>
      <c r="B112" s="28">
        <v>158760.64</v>
      </c>
      <c r="D112" s="30">
        <v>6920</v>
      </c>
      <c r="E112" s="28">
        <v>4028.9</v>
      </c>
      <c r="G112" s="30">
        <v>5712</v>
      </c>
      <c r="H112" s="28">
        <v>11996.44</v>
      </c>
      <c r="M112" s="30">
        <v>5711</v>
      </c>
      <c r="N112" s="28">
        <v>322983.08</v>
      </c>
      <c r="P112" s="30">
        <v>6312</v>
      </c>
      <c r="Q112" s="28">
        <v>98703</v>
      </c>
      <c r="Y112" s="30">
        <v>5711</v>
      </c>
      <c r="Z112" s="28">
        <v>19117.1</v>
      </c>
      <c r="AK112" s="30">
        <v>5712</v>
      </c>
      <c r="AL112" s="28">
        <v>1064275.13</v>
      </c>
      <c r="AQ112" s="27"/>
      <c r="AR112" s="28"/>
    </row>
    <row r="113" spans="1:44" ht="12.75" customHeight="1">
      <c r="A113" s="30">
        <v>5711</v>
      </c>
      <c r="B113" s="28">
        <v>444918.56</v>
      </c>
      <c r="D113" s="30">
        <v>7011</v>
      </c>
      <c r="E113" s="28">
        <v>4906.07</v>
      </c>
      <c r="G113" s="30">
        <v>5720</v>
      </c>
      <c r="H113" s="28">
        <v>24357.88</v>
      </c>
      <c r="M113" s="30">
        <v>5712</v>
      </c>
      <c r="N113" s="28">
        <v>1085522.3</v>
      </c>
      <c r="P113" s="30">
        <v>6400</v>
      </c>
      <c r="Q113" s="28">
        <v>293490.15</v>
      </c>
      <c r="Y113" s="30">
        <v>5712</v>
      </c>
      <c r="Z113" s="28">
        <v>237088.54</v>
      </c>
      <c r="AK113" s="30">
        <v>5720</v>
      </c>
      <c r="AL113" s="28">
        <v>1395523.04</v>
      </c>
      <c r="AQ113" s="27"/>
      <c r="AR113" s="28"/>
    </row>
    <row r="114" spans="1:44" ht="12.75" customHeight="1">
      <c r="A114" s="30">
        <v>5712</v>
      </c>
      <c r="B114" s="28">
        <v>437078.62</v>
      </c>
      <c r="D114" s="30">
        <v>7012</v>
      </c>
      <c r="E114" s="28">
        <v>2645.56</v>
      </c>
      <c r="G114" s="30">
        <v>5800</v>
      </c>
      <c r="H114" s="28">
        <v>20578.73</v>
      </c>
      <c r="M114" s="30">
        <v>5720</v>
      </c>
      <c r="N114" s="28">
        <v>1442347.52</v>
      </c>
      <c r="P114" s="30">
        <v>6500</v>
      </c>
      <c r="Q114" s="28">
        <v>50674</v>
      </c>
      <c r="Y114" s="30">
        <v>5720</v>
      </c>
      <c r="Z114" s="28">
        <v>240499.81</v>
      </c>
      <c r="AK114" s="30">
        <v>5800</v>
      </c>
      <c r="AL114" s="28">
        <v>2552084.49</v>
      </c>
      <c r="AQ114" s="27"/>
      <c r="AR114" s="28"/>
    </row>
    <row r="115" spans="1:44" ht="12.75" customHeight="1">
      <c r="A115" s="30">
        <v>5720</v>
      </c>
      <c r="B115" s="28">
        <v>796144.2</v>
      </c>
      <c r="D115" s="30">
        <v>7100</v>
      </c>
      <c r="E115" s="28">
        <v>2446</v>
      </c>
      <c r="G115" s="30">
        <v>5820</v>
      </c>
      <c r="H115" s="28">
        <v>14646.08</v>
      </c>
      <c r="M115" s="30">
        <v>5800</v>
      </c>
      <c r="N115" s="28">
        <v>557558.99</v>
      </c>
      <c r="P115" s="30">
        <v>6600</v>
      </c>
      <c r="Q115" s="28">
        <v>41772.69</v>
      </c>
      <c r="Y115" s="30">
        <v>5800</v>
      </c>
      <c r="Z115" s="28">
        <v>123588.56</v>
      </c>
      <c r="AK115" s="30">
        <v>5820</v>
      </c>
      <c r="AL115" s="28">
        <v>1152490.43</v>
      </c>
      <c r="AQ115" s="27"/>
      <c r="AR115" s="28"/>
    </row>
    <row r="116" spans="1:44" ht="12.75" customHeight="1">
      <c r="A116" s="30">
        <v>5800</v>
      </c>
      <c r="B116" s="28">
        <v>653841.04</v>
      </c>
      <c r="D116" s="30">
        <v>7200</v>
      </c>
      <c r="E116" s="28">
        <v>1270.91</v>
      </c>
      <c r="G116" s="30">
        <v>5900</v>
      </c>
      <c r="H116" s="28">
        <v>21589.87</v>
      </c>
      <c r="M116" s="30">
        <v>5820</v>
      </c>
      <c r="N116" s="28">
        <v>428371.39</v>
      </c>
      <c r="P116" s="30">
        <v>6711</v>
      </c>
      <c r="Q116" s="28">
        <v>47973.99</v>
      </c>
      <c r="Y116" s="30">
        <v>5820</v>
      </c>
      <c r="Z116" s="28">
        <v>109479.13</v>
      </c>
      <c r="AK116" s="30">
        <v>5900</v>
      </c>
      <c r="AL116" s="28">
        <v>1881862.81</v>
      </c>
      <c r="AQ116" s="27"/>
      <c r="AR116" s="28"/>
    </row>
    <row r="117" spans="1:44" ht="12.75" customHeight="1">
      <c r="A117" s="30">
        <v>5820</v>
      </c>
      <c r="B117" s="28">
        <v>610008.15</v>
      </c>
      <c r="D117" s="30">
        <v>7300</v>
      </c>
      <c r="E117" s="28">
        <v>6948</v>
      </c>
      <c r="G117" s="30">
        <v>5920</v>
      </c>
      <c r="H117" s="28">
        <v>9936.81</v>
      </c>
      <c r="M117" s="30">
        <v>5900</v>
      </c>
      <c r="N117" s="28">
        <v>558754.96</v>
      </c>
      <c r="P117" s="30">
        <v>6811</v>
      </c>
      <c r="Q117" s="28">
        <v>30270.19</v>
      </c>
      <c r="Y117" s="30">
        <v>5900</v>
      </c>
      <c r="Z117" s="28">
        <v>195433.54</v>
      </c>
      <c r="AK117" s="30">
        <v>5920</v>
      </c>
      <c r="AL117" s="28">
        <v>521444.37</v>
      </c>
      <c r="AQ117" s="27"/>
      <c r="AR117" s="28"/>
    </row>
    <row r="118" spans="1:44" ht="12.75" customHeight="1">
      <c r="A118" s="30">
        <v>5900</v>
      </c>
      <c r="B118" s="28">
        <v>699568.68</v>
      </c>
      <c r="D118" s="30">
        <v>7320</v>
      </c>
      <c r="E118" s="28">
        <v>3577</v>
      </c>
      <c r="G118" s="30">
        <v>5921</v>
      </c>
      <c r="H118" s="28">
        <v>16550.71</v>
      </c>
      <c r="M118" s="30">
        <v>5920</v>
      </c>
      <c r="N118" s="28">
        <v>420327.26</v>
      </c>
      <c r="P118" s="30">
        <v>6812</v>
      </c>
      <c r="Q118" s="28">
        <v>39231.7</v>
      </c>
      <c r="Y118" s="30">
        <v>5920</v>
      </c>
      <c r="Z118" s="28">
        <v>75938.78</v>
      </c>
      <c r="AK118" s="30">
        <v>5921</v>
      </c>
      <c r="AL118" s="28">
        <v>796716.78</v>
      </c>
      <c r="AQ118" s="27"/>
      <c r="AR118" s="28"/>
    </row>
    <row r="119" spans="1:44" ht="12.75" customHeight="1">
      <c r="A119" s="30">
        <v>5920</v>
      </c>
      <c r="B119" s="28">
        <v>246417.5</v>
      </c>
      <c r="D119" s="30">
        <v>7400</v>
      </c>
      <c r="E119" s="28">
        <v>5118.99</v>
      </c>
      <c r="G119" s="30">
        <v>6000</v>
      </c>
      <c r="H119" s="28">
        <v>17094.35</v>
      </c>
      <c r="M119" s="30">
        <v>5921</v>
      </c>
      <c r="N119" s="28">
        <v>264151.97</v>
      </c>
      <c r="P119" s="30">
        <v>6900</v>
      </c>
      <c r="Q119" s="28">
        <v>33578.63</v>
      </c>
      <c r="Y119" s="30">
        <v>5921</v>
      </c>
      <c r="Z119" s="28">
        <v>46108.26</v>
      </c>
      <c r="AK119" s="30">
        <v>6000</v>
      </c>
      <c r="AL119" s="28">
        <v>757690.46</v>
      </c>
      <c r="AQ119" s="27"/>
      <c r="AR119" s="28"/>
    </row>
    <row r="120" spans="1:44" ht="12.75" customHeight="1">
      <c r="A120" s="30">
        <v>5921</v>
      </c>
      <c r="B120" s="28">
        <v>241050.71</v>
      </c>
      <c r="D120" s="30">
        <v>7500</v>
      </c>
      <c r="E120" s="28">
        <v>24952.23</v>
      </c>
      <c r="G120" s="30">
        <v>6100</v>
      </c>
      <c r="H120" s="28">
        <v>103675</v>
      </c>
      <c r="M120" s="30">
        <v>6000</v>
      </c>
      <c r="N120" s="28">
        <v>1135794.02</v>
      </c>
      <c r="P120" s="30">
        <v>6920</v>
      </c>
      <c r="Q120" s="28">
        <v>6163.25</v>
      </c>
      <c r="Y120" s="30">
        <v>6000</v>
      </c>
      <c r="Z120" s="28">
        <v>270662.01</v>
      </c>
      <c r="AK120" s="30">
        <v>6100</v>
      </c>
      <c r="AL120" s="28">
        <v>8941112.58</v>
      </c>
      <c r="AQ120" s="27"/>
      <c r="AR120" s="28"/>
    </row>
    <row r="121" spans="1:44" ht="12.75" customHeight="1">
      <c r="A121" s="30">
        <v>6000</v>
      </c>
      <c r="B121" s="28">
        <v>353503.93</v>
      </c>
      <c r="D121" s="30">
        <v>7613</v>
      </c>
      <c r="E121" s="28">
        <v>35311</v>
      </c>
      <c r="G121" s="30">
        <v>6120</v>
      </c>
      <c r="H121" s="28">
        <v>28647.8</v>
      </c>
      <c r="M121" s="30">
        <v>6100</v>
      </c>
      <c r="N121" s="28">
        <v>2708789.73</v>
      </c>
      <c r="P121" s="30">
        <v>7011</v>
      </c>
      <c r="Q121" s="28">
        <v>96614.48</v>
      </c>
      <c r="Y121" s="30">
        <v>6100</v>
      </c>
      <c r="Z121" s="28">
        <v>821066.44</v>
      </c>
      <c r="AK121" s="30">
        <v>6120</v>
      </c>
      <c r="AL121" s="28">
        <v>2314902.38</v>
      </c>
      <c r="AQ121" s="27"/>
      <c r="AR121" s="28"/>
    </row>
    <row r="122" spans="1:44" ht="12.75" customHeight="1">
      <c r="A122" s="30">
        <v>6100</v>
      </c>
      <c r="B122" s="28">
        <v>3656583.62</v>
      </c>
      <c r="D122" s="30">
        <v>7700</v>
      </c>
      <c r="E122" s="28">
        <v>12668.7</v>
      </c>
      <c r="G122" s="30">
        <v>6200</v>
      </c>
      <c r="H122" s="28">
        <v>24657.69</v>
      </c>
      <c r="M122" s="30">
        <v>6120</v>
      </c>
      <c r="N122" s="28">
        <v>872733.46</v>
      </c>
      <c r="P122" s="30">
        <v>7200</v>
      </c>
      <c r="Q122" s="28">
        <v>58236.99</v>
      </c>
      <c r="Y122" s="30">
        <v>6120</v>
      </c>
      <c r="Z122" s="28">
        <v>178181.01</v>
      </c>
      <c r="AK122" s="30">
        <v>6200</v>
      </c>
      <c r="AL122" s="28">
        <v>2312220.32</v>
      </c>
      <c r="AQ122" s="27"/>
      <c r="AR122" s="28"/>
    </row>
    <row r="123" spans="1:44" ht="12.75" customHeight="1">
      <c r="A123" s="30">
        <v>6120</v>
      </c>
      <c r="B123" s="28">
        <v>897324.14</v>
      </c>
      <c r="D123" s="30">
        <v>7800</v>
      </c>
      <c r="E123" s="28">
        <v>98652.24</v>
      </c>
      <c r="G123" s="30">
        <v>6220</v>
      </c>
      <c r="H123" s="28">
        <v>12483.43</v>
      </c>
      <c r="M123" s="30">
        <v>6200</v>
      </c>
      <c r="N123" s="28">
        <v>1854175.01</v>
      </c>
      <c r="P123" s="30">
        <v>7300</v>
      </c>
      <c r="Q123" s="28">
        <v>44907.62</v>
      </c>
      <c r="Y123" s="30">
        <v>6200</v>
      </c>
      <c r="Z123" s="28">
        <v>308119</v>
      </c>
      <c r="AK123" s="30">
        <v>6220</v>
      </c>
      <c r="AL123" s="28">
        <v>808272.11</v>
      </c>
      <c r="AQ123" s="27"/>
      <c r="AR123" s="28"/>
    </row>
    <row r="124" spans="1:44" ht="12.75" customHeight="1">
      <c r="A124" s="30">
        <v>6200</v>
      </c>
      <c r="B124" s="28">
        <v>879452.54</v>
      </c>
      <c r="D124" s="30">
        <v>7900</v>
      </c>
      <c r="E124" s="28">
        <v>11792.11</v>
      </c>
      <c r="G124" s="30">
        <v>6312</v>
      </c>
      <c r="H124" s="28">
        <v>14748.04</v>
      </c>
      <c r="M124" s="30">
        <v>6220</v>
      </c>
      <c r="N124" s="28">
        <v>520379.91</v>
      </c>
      <c r="P124" s="30">
        <v>7320</v>
      </c>
      <c r="Q124" s="28">
        <v>9586.76</v>
      </c>
      <c r="Y124" s="30">
        <v>6220</v>
      </c>
      <c r="Z124" s="28">
        <v>177163.55</v>
      </c>
      <c r="AK124" s="30">
        <v>6312</v>
      </c>
      <c r="AL124" s="28">
        <v>308582.3</v>
      </c>
      <c r="AQ124" s="27"/>
      <c r="AR124" s="28"/>
    </row>
    <row r="125" spans="1:44" ht="12.75" customHeight="1">
      <c r="A125" s="30">
        <v>6220</v>
      </c>
      <c r="B125" s="28">
        <v>405582.49</v>
      </c>
      <c r="D125" s="30">
        <v>8020</v>
      </c>
      <c r="E125" s="28">
        <v>3774</v>
      </c>
      <c r="G125" s="30">
        <v>6400</v>
      </c>
      <c r="H125" s="28">
        <v>51872.06</v>
      </c>
      <c r="M125" s="30">
        <v>6312</v>
      </c>
      <c r="N125" s="28">
        <v>1133408.68</v>
      </c>
      <c r="P125" s="30">
        <v>7400</v>
      </c>
      <c r="Q125" s="28">
        <v>51620.67</v>
      </c>
      <c r="Y125" s="30">
        <v>6312</v>
      </c>
      <c r="Z125" s="28">
        <v>203120.61</v>
      </c>
      <c r="AK125" s="30">
        <v>6400</v>
      </c>
      <c r="AL125" s="28">
        <v>2670111.55</v>
      </c>
      <c r="AQ125" s="27"/>
      <c r="AR125" s="28"/>
    </row>
    <row r="126" spans="1:44" ht="12.75" customHeight="1">
      <c r="A126" s="30">
        <v>6312</v>
      </c>
      <c r="B126" s="28">
        <v>311728.79</v>
      </c>
      <c r="D126" s="30">
        <v>8111</v>
      </c>
      <c r="E126" s="28">
        <v>19804</v>
      </c>
      <c r="G126" s="30">
        <v>6500</v>
      </c>
      <c r="H126" s="28">
        <v>5594.01</v>
      </c>
      <c r="M126" s="30">
        <v>6400</v>
      </c>
      <c r="N126" s="28">
        <v>1613720.05</v>
      </c>
      <c r="P126" s="30">
        <v>7500</v>
      </c>
      <c r="Q126" s="28">
        <v>241553.36</v>
      </c>
      <c r="Y126" s="30">
        <v>6400</v>
      </c>
      <c r="Z126" s="28">
        <v>276341.59</v>
      </c>
      <c r="AK126" s="30">
        <v>6500</v>
      </c>
      <c r="AL126" s="28">
        <v>2186707.28</v>
      </c>
      <c r="AQ126" s="27"/>
      <c r="AR126" s="28"/>
    </row>
    <row r="127" spans="1:44" ht="12.75" customHeight="1">
      <c r="A127" s="30">
        <v>6400</v>
      </c>
      <c r="B127" s="28">
        <v>1011367.07</v>
      </c>
      <c r="D127" s="30">
        <v>8200</v>
      </c>
      <c r="E127" s="28">
        <v>3981.21</v>
      </c>
      <c r="G127" s="30">
        <v>6600</v>
      </c>
      <c r="H127" s="28">
        <v>23766.27</v>
      </c>
      <c r="M127" s="30">
        <v>6500</v>
      </c>
      <c r="N127" s="28">
        <v>715734.39</v>
      </c>
      <c r="P127" s="30">
        <v>7611</v>
      </c>
      <c r="Q127" s="28">
        <v>90076.99</v>
      </c>
      <c r="Y127" s="30">
        <v>6500</v>
      </c>
      <c r="Z127" s="28">
        <v>177245.52</v>
      </c>
      <c r="AK127" s="30">
        <v>6600</v>
      </c>
      <c r="AL127" s="28">
        <v>1924957.56</v>
      </c>
      <c r="AQ127" s="27"/>
      <c r="AR127" s="28"/>
    </row>
    <row r="128" spans="1:44" ht="12.75" customHeight="1">
      <c r="A128" s="30">
        <v>6500</v>
      </c>
      <c r="B128" s="28">
        <v>552515.91</v>
      </c>
      <c r="D128" s="30">
        <v>8220</v>
      </c>
      <c r="E128" s="28">
        <v>17083.97</v>
      </c>
      <c r="G128" s="30">
        <v>6711</v>
      </c>
      <c r="H128" s="28">
        <v>29601.7</v>
      </c>
      <c r="M128" s="30">
        <v>6600</v>
      </c>
      <c r="N128" s="28">
        <v>794255.93</v>
      </c>
      <c r="P128" s="30">
        <v>7612</v>
      </c>
      <c r="Q128" s="28">
        <v>6743.12</v>
      </c>
      <c r="Y128" s="30">
        <v>6600</v>
      </c>
      <c r="Z128" s="28">
        <v>285862.26</v>
      </c>
      <c r="AK128" s="30">
        <v>6711</v>
      </c>
      <c r="AL128" s="28">
        <v>2193926.66</v>
      </c>
      <c r="AQ128" s="27"/>
      <c r="AR128" s="28"/>
    </row>
    <row r="129" spans="1:44" ht="12.75" customHeight="1">
      <c r="A129" s="30">
        <v>6600</v>
      </c>
      <c r="B129" s="28">
        <v>580020.97</v>
      </c>
      <c r="G129" s="30">
        <v>6811</v>
      </c>
      <c r="H129" s="28">
        <v>8674.2</v>
      </c>
      <c r="M129" s="30">
        <v>6711</v>
      </c>
      <c r="N129" s="28">
        <v>3005131.8</v>
      </c>
      <c r="P129" s="30">
        <v>7613</v>
      </c>
      <c r="Q129" s="28">
        <v>37418</v>
      </c>
      <c r="Y129" s="30">
        <v>6711</v>
      </c>
      <c r="Z129" s="28">
        <v>473635.56</v>
      </c>
      <c r="AK129" s="30">
        <v>6811</v>
      </c>
      <c r="AL129" s="28">
        <v>583015.4</v>
      </c>
      <c r="AQ129" s="27"/>
      <c r="AR129" s="28"/>
    </row>
    <row r="130" spans="1:44" ht="12.75" customHeight="1">
      <c r="A130" s="30">
        <v>6711</v>
      </c>
      <c r="B130" s="28">
        <v>808126.79</v>
      </c>
      <c r="D130" s="29" t="s">
        <v>339</v>
      </c>
      <c r="G130" s="30">
        <v>6812</v>
      </c>
      <c r="H130" s="28">
        <v>8992.9</v>
      </c>
      <c r="M130" s="30">
        <v>6811</v>
      </c>
      <c r="N130" s="28">
        <v>703401.91</v>
      </c>
      <c r="P130" s="30">
        <v>7620</v>
      </c>
      <c r="Q130" s="28">
        <v>42415.03</v>
      </c>
      <c r="Y130" s="30">
        <v>6811</v>
      </c>
      <c r="Z130" s="28">
        <v>120059.07</v>
      </c>
      <c r="AK130" s="30">
        <v>6812</v>
      </c>
      <c r="AL130" s="28">
        <v>339859.21</v>
      </c>
      <c r="AQ130" s="27"/>
      <c r="AR130" s="28"/>
    </row>
    <row r="131" spans="1:44" ht="12.75" customHeight="1">
      <c r="A131" s="30">
        <v>6811</v>
      </c>
      <c r="B131" s="28">
        <v>323593.11</v>
      </c>
      <c r="G131" s="30">
        <v>6900</v>
      </c>
      <c r="H131" s="28">
        <v>19703.47</v>
      </c>
      <c r="M131" s="30">
        <v>6812</v>
      </c>
      <c r="N131" s="28">
        <v>513916.39</v>
      </c>
      <c r="P131" s="30">
        <v>7700</v>
      </c>
      <c r="Q131" s="28">
        <v>250875.87</v>
      </c>
      <c r="Y131" s="30">
        <v>6812</v>
      </c>
      <c r="Z131" s="28">
        <v>73979.58</v>
      </c>
      <c r="AK131" s="30">
        <v>6900</v>
      </c>
      <c r="AL131" s="28">
        <v>1246352.75</v>
      </c>
      <c r="AQ131" s="27"/>
      <c r="AR131" s="28"/>
    </row>
    <row r="132" spans="1:44" ht="12.75" customHeight="1">
      <c r="A132" s="30">
        <v>6812</v>
      </c>
      <c r="B132" s="28">
        <v>268872.44</v>
      </c>
      <c r="G132" s="30">
        <v>6920</v>
      </c>
      <c r="H132" s="28">
        <v>33337.46</v>
      </c>
      <c r="M132" s="30">
        <v>6900</v>
      </c>
      <c r="N132" s="28">
        <v>114419.1</v>
      </c>
      <c r="P132" s="30">
        <v>7800</v>
      </c>
      <c r="Q132" s="28">
        <v>110193.12</v>
      </c>
      <c r="Y132" s="30">
        <v>6900</v>
      </c>
      <c r="Z132" s="28">
        <v>171102.08</v>
      </c>
      <c r="AK132" s="30">
        <v>6920</v>
      </c>
      <c r="AL132" s="28">
        <v>1317755.6</v>
      </c>
      <c r="AQ132" s="27"/>
      <c r="AR132" s="28"/>
    </row>
    <row r="133" spans="1:44" ht="12.75" customHeight="1">
      <c r="A133" s="30">
        <v>6900</v>
      </c>
      <c r="B133" s="28">
        <v>644456.15</v>
      </c>
      <c r="G133" s="30">
        <v>7011</v>
      </c>
      <c r="H133" s="28">
        <v>11552.62</v>
      </c>
      <c r="M133" s="30">
        <v>6920</v>
      </c>
      <c r="N133" s="28">
        <v>393359.28</v>
      </c>
      <c r="P133" s="30">
        <v>7900</v>
      </c>
      <c r="Q133" s="28">
        <v>1857.99</v>
      </c>
      <c r="Y133" s="30">
        <v>6920</v>
      </c>
      <c r="Z133" s="28">
        <v>78381.97</v>
      </c>
      <c r="AK133" s="30">
        <v>7011</v>
      </c>
      <c r="AL133" s="28">
        <v>854619.24</v>
      </c>
      <c r="AQ133" s="27"/>
      <c r="AR133" s="28"/>
    </row>
    <row r="134" spans="1:44" ht="12.75" customHeight="1">
      <c r="A134" s="30">
        <v>6920</v>
      </c>
      <c r="B134" s="28">
        <v>445036.12</v>
      </c>
      <c r="G134" s="30">
        <v>7012</v>
      </c>
      <c r="H134" s="28">
        <v>38503.21</v>
      </c>
      <c r="M134" s="30">
        <v>7011</v>
      </c>
      <c r="N134" s="28">
        <v>303888.55</v>
      </c>
      <c r="P134" s="30">
        <v>8020</v>
      </c>
      <c r="Q134" s="28">
        <v>217740.08</v>
      </c>
      <c r="Y134" s="30">
        <v>7011</v>
      </c>
      <c r="Z134" s="28">
        <v>97437</v>
      </c>
      <c r="AK134" s="30">
        <v>7012</v>
      </c>
      <c r="AL134" s="28">
        <v>1971440.13</v>
      </c>
      <c r="AQ134" s="27"/>
      <c r="AR134" s="28"/>
    </row>
    <row r="135" spans="1:44" ht="12.75" customHeight="1">
      <c r="A135" s="30">
        <v>7011</v>
      </c>
      <c r="B135" s="28">
        <v>279585.19</v>
      </c>
      <c r="G135" s="30">
        <v>7100</v>
      </c>
      <c r="H135" s="28">
        <v>44687.65</v>
      </c>
      <c r="M135" s="30">
        <v>7012</v>
      </c>
      <c r="N135" s="28">
        <v>593826.14</v>
      </c>
      <c r="P135" s="30">
        <v>8111</v>
      </c>
      <c r="Q135" s="28">
        <v>18859.24</v>
      </c>
      <c r="Y135" s="30">
        <v>7012</v>
      </c>
      <c r="Z135" s="28">
        <v>139630.96</v>
      </c>
      <c r="AK135" s="30">
        <v>7100</v>
      </c>
      <c r="AL135" s="28">
        <v>2099242.48</v>
      </c>
      <c r="AQ135" s="27"/>
      <c r="AR135" s="28"/>
    </row>
    <row r="136" spans="1:44" ht="12.75" customHeight="1">
      <c r="A136" s="30">
        <v>7012</v>
      </c>
      <c r="B136" s="28">
        <v>593464.04</v>
      </c>
      <c r="G136" s="30">
        <v>7300</v>
      </c>
      <c r="H136" s="28">
        <v>19098.02</v>
      </c>
      <c r="M136" s="30">
        <v>7100</v>
      </c>
      <c r="N136" s="28">
        <v>727729.59</v>
      </c>
      <c r="P136" s="30">
        <v>8113</v>
      </c>
      <c r="Q136" s="28">
        <v>28754.18</v>
      </c>
      <c r="Y136" s="30">
        <v>7100</v>
      </c>
      <c r="Z136" s="28">
        <v>142250.25</v>
      </c>
      <c r="AK136" s="30">
        <v>7200</v>
      </c>
      <c r="AL136" s="28">
        <v>1562528.43</v>
      </c>
      <c r="AQ136" s="27"/>
      <c r="AR136" s="28"/>
    </row>
    <row r="137" spans="1:44" ht="12.75" customHeight="1">
      <c r="A137" s="30">
        <v>7100</v>
      </c>
      <c r="B137" s="28">
        <v>627833.29</v>
      </c>
      <c r="G137" s="30">
        <v>7320</v>
      </c>
      <c r="H137" s="28">
        <v>17113</v>
      </c>
      <c r="M137" s="30">
        <v>7200</v>
      </c>
      <c r="N137" s="28">
        <v>881012.07</v>
      </c>
      <c r="P137" s="30">
        <v>8200</v>
      </c>
      <c r="Q137" s="28">
        <v>35728.72</v>
      </c>
      <c r="Y137" s="30">
        <v>7200</v>
      </c>
      <c r="Z137" s="28">
        <v>90136.52</v>
      </c>
      <c r="AK137" s="30">
        <v>7300</v>
      </c>
      <c r="AL137" s="28">
        <v>1447074.52</v>
      </c>
      <c r="AQ137" s="27"/>
      <c r="AR137" s="28"/>
    </row>
    <row r="138" spans="1:44" ht="12.75" customHeight="1">
      <c r="A138" s="30">
        <v>7200</v>
      </c>
      <c r="B138" s="28">
        <v>327611.07</v>
      </c>
      <c r="G138" s="30">
        <v>7400</v>
      </c>
      <c r="H138" s="28">
        <v>78739.31</v>
      </c>
      <c r="M138" s="30">
        <v>7300</v>
      </c>
      <c r="N138" s="28">
        <v>535956.66</v>
      </c>
      <c r="P138" s="30">
        <v>8220</v>
      </c>
      <c r="Q138" s="28">
        <v>48534.9</v>
      </c>
      <c r="Y138" s="30">
        <v>7300</v>
      </c>
      <c r="Z138" s="28">
        <v>101677.4</v>
      </c>
      <c r="AK138" s="30">
        <v>7320</v>
      </c>
      <c r="AL138" s="28">
        <v>1235366.77</v>
      </c>
      <c r="AQ138" s="27"/>
      <c r="AR138" s="28"/>
    </row>
    <row r="139" spans="1:44" ht="12.75" customHeight="1">
      <c r="A139" s="30">
        <v>7300</v>
      </c>
      <c r="B139" s="28">
        <v>551879.13</v>
      </c>
      <c r="G139" s="30">
        <v>7500</v>
      </c>
      <c r="H139" s="28">
        <v>83180.83</v>
      </c>
      <c r="M139" s="30">
        <v>7320</v>
      </c>
      <c r="N139" s="28">
        <v>507079.77</v>
      </c>
      <c r="Y139" s="30">
        <v>7320</v>
      </c>
      <c r="Z139" s="28">
        <v>115154.25</v>
      </c>
      <c r="AK139" s="30">
        <v>7400</v>
      </c>
      <c r="AL139" s="28">
        <v>1479992.27</v>
      </c>
      <c r="AQ139" s="27"/>
      <c r="AR139" s="28"/>
    </row>
    <row r="140" spans="1:44" ht="12.75" customHeight="1">
      <c r="A140" s="30">
        <v>7320</v>
      </c>
      <c r="B140" s="28">
        <v>427212.33</v>
      </c>
      <c r="G140" s="30">
        <v>7611</v>
      </c>
      <c r="H140" s="28">
        <v>6012.11</v>
      </c>
      <c r="M140" s="30">
        <v>7400</v>
      </c>
      <c r="N140" s="28">
        <v>1184995.78</v>
      </c>
      <c r="P140" s="29" t="s">
        <v>351</v>
      </c>
      <c r="Y140" s="30">
        <v>7400</v>
      </c>
      <c r="Z140" s="28">
        <v>204469.52</v>
      </c>
      <c r="AK140" s="30">
        <v>7500</v>
      </c>
      <c r="AL140" s="28">
        <v>6047496.35</v>
      </c>
      <c r="AQ140" s="27"/>
      <c r="AR140" s="28"/>
    </row>
    <row r="141" spans="1:44" ht="12.75" customHeight="1">
      <c r="A141" s="30">
        <v>7400</v>
      </c>
      <c r="B141" s="28">
        <v>612029.69</v>
      </c>
      <c r="G141" s="30">
        <v>7612</v>
      </c>
      <c r="H141" s="28">
        <v>11160.62</v>
      </c>
      <c r="M141" s="30">
        <v>7500</v>
      </c>
      <c r="N141" s="28">
        <v>2701942.73</v>
      </c>
      <c r="Y141" s="30">
        <v>7500</v>
      </c>
      <c r="Z141" s="28">
        <v>765908.97</v>
      </c>
      <c r="AK141" s="30">
        <v>7611</v>
      </c>
      <c r="AL141" s="28">
        <v>605293.36</v>
      </c>
      <c r="AQ141" s="27"/>
      <c r="AR141" s="28"/>
    </row>
    <row r="142" spans="1:44" ht="12.75" customHeight="1">
      <c r="A142" s="30">
        <v>7500</v>
      </c>
      <c r="B142" s="28">
        <v>1937515.66</v>
      </c>
      <c r="G142" s="30">
        <v>7613</v>
      </c>
      <c r="H142" s="28">
        <v>11262.96</v>
      </c>
      <c r="M142" s="30">
        <v>7611</v>
      </c>
      <c r="N142" s="28">
        <v>937863.17</v>
      </c>
      <c r="Y142" s="30">
        <v>7611</v>
      </c>
      <c r="Z142" s="28">
        <v>116856.45</v>
      </c>
      <c r="AK142" s="30">
        <v>7612</v>
      </c>
      <c r="AL142" s="28">
        <v>638697.64</v>
      </c>
      <c r="AQ142" s="27"/>
      <c r="AR142" s="28"/>
    </row>
    <row r="143" spans="1:44" ht="12.75" customHeight="1">
      <c r="A143" s="30">
        <v>7611</v>
      </c>
      <c r="B143" s="28">
        <v>214595.67</v>
      </c>
      <c r="G143" s="30">
        <v>7620</v>
      </c>
      <c r="H143" s="28">
        <v>39371.57</v>
      </c>
      <c r="M143" s="30">
        <v>7612</v>
      </c>
      <c r="N143" s="28">
        <v>792627.75</v>
      </c>
      <c r="Y143" s="30">
        <v>7612</v>
      </c>
      <c r="Z143" s="28">
        <v>220752.3</v>
      </c>
      <c r="AK143" s="30">
        <v>7613</v>
      </c>
      <c r="AL143" s="28">
        <v>1309573.95</v>
      </c>
      <c r="AQ143" s="27"/>
      <c r="AR143" s="28"/>
    </row>
    <row r="144" spans="1:44" ht="12.75" customHeight="1">
      <c r="A144" s="30">
        <v>7612</v>
      </c>
      <c r="B144" s="28">
        <v>287579.84</v>
      </c>
      <c r="G144" s="30">
        <v>7700</v>
      </c>
      <c r="H144" s="28">
        <v>157849.12</v>
      </c>
      <c r="M144" s="30">
        <v>7613</v>
      </c>
      <c r="N144" s="28">
        <v>901392.07</v>
      </c>
      <c r="Y144" s="30">
        <v>7613</v>
      </c>
      <c r="Z144" s="28">
        <v>218414.43</v>
      </c>
      <c r="AK144" s="30">
        <v>7620</v>
      </c>
      <c r="AL144" s="28">
        <v>3204106.91</v>
      </c>
      <c r="AQ144" s="27"/>
      <c r="AR144" s="28"/>
    </row>
    <row r="145" spans="1:44" ht="12.75" customHeight="1">
      <c r="A145" s="30">
        <v>7613</v>
      </c>
      <c r="B145" s="28">
        <v>579694.49</v>
      </c>
      <c r="G145" s="30">
        <v>7800</v>
      </c>
      <c r="H145" s="28">
        <v>13638.61</v>
      </c>
      <c r="M145" s="30">
        <v>7620</v>
      </c>
      <c r="N145" s="28">
        <v>4525891.96</v>
      </c>
      <c r="Y145" s="30">
        <v>7620</v>
      </c>
      <c r="Z145" s="28">
        <v>751765.2</v>
      </c>
      <c r="AK145" s="30">
        <v>7700</v>
      </c>
      <c r="AL145" s="28">
        <v>2812555.59</v>
      </c>
      <c r="AQ145" s="27"/>
      <c r="AR145" s="28"/>
    </row>
    <row r="146" spans="1:44" ht="12.75" customHeight="1">
      <c r="A146" s="30">
        <v>7620</v>
      </c>
      <c r="B146" s="28">
        <v>1487210.77</v>
      </c>
      <c r="G146" s="30">
        <v>7900</v>
      </c>
      <c r="H146" s="28">
        <v>6899.83</v>
      </c>
      <c r="M146" s="30">
        <v>7700</v>
      </c>
      <c r="N146" s="28">
        <v>1336399.8</v>
      </c>
      <c r="Y146" s="30">
        <v>7700</v>
      </c>
      <c r="Z146" s="28">
        <v>171208.67</v>
      </c>
      <c r="AK146" s="30">
        <v>7800</v>
      </c>
      <c r="AL146" s="28">
        <v>993095.01</v>
      </c>
      <c r="AQ146" s="27"/>
      <c r="AR146" s="28"/>
    </row>
    <row r="147" spans="1:44" ht="12.75" customHeight="1">
      <c r="A147" s="30">
        <v>7700</v>
      </c>
      <c r="B147" s="28">
        <v>1190549.85</v>
      </c>
      <c r="G147" s="30">
        <v>8020</v>
      </c>
      <c r="H147" s="28">
        <v>20705.82</v>
      </c>
      <c r="M147" s="30">
        <v>7800</v>
      </c>
      <c r="N147" s="28">
        <v>585350.92</v>
      </c>
      <c r="Y147" s="30">
        <v>7800</v>
      </c>
      <c r="Z147" s="28">
        <v>132829.49</v>
      </c>
      <c r="AK147" s="30">
        <v>7900</v>
      </c>
      <c r="AL147" s="28">
        <v>850841.61</v>
      </c>
      <c r="AQ147" s="27"/>
      <c r="AR147" s="28"/>
    </row>
    <row r="148" spans="1:44" ht="12.75" customHeight="1">
      <c r="A148" s="30">
        <v>7800</v>
      </c>
      <c r="B148" s="28">
        <v>486094.28</v>
      </c>
      <c r="G148" s="30">
        <v>8111</v>
      </c>
      <c r="H148" s="28">
        <v>3990.51</v>
      </c>
      <c r="M148" s="30">
        <v>7900</v>
      </c>
      <c r="N148" s="28">
        <v>895558.88</v>
      </c>
      <c r="Y148" s="30">
        <v>7900</v>
      </c>
      <c r="Z148" s="28">
        <v>137136.19</v>
      </c>
      <c r="AK148" s="30">
        <v>8020</v>
      </c>
      <c r="AL148" s="28">
        <v>1737203.91</v>
      </c>
      <c r="AQ148" s="27"/>
      <c r="AR148" s="28"/>
    </row>
    <row r="149" spans="1:44" ht="12.75" customHeight="1">
      <c r="A149" s="30">
        <v>7900</v>
      </c>
      <c r="B149" s="28">
        <v>338942.94</v>
      </c>
      <c r="G149" s="30">
        <v>8113</v>
      </c>
      <c r="H149" s="28">
        <v>10659</v>
      </c>
      <c r="M149" s="30">
        <v>8020</v>
      </c>
      <c r="N149" s="28">
        <v>1187462.6</v>
      </c>
      <c r="Y149" s="30">
        <v>8020</v>
      </c>
      <c r="Z149" s="28">
        <v>196745.58</v>
      </c>
      <c r="AK149" s="30">
        <v>8111</v>
      </c>
      <c r="AL149" s="28">
        <v>380662.02</v>
      </c>
      <c r="AQ149" s="27"/>
      <c r="AR149" s="28"/>
    </row>
    <row r="150" spans="1:44" ht="12.75" customHeight="1">
      <c r="A150" s="30">
        <v>8020</v>
      </c>
      <c r="B150" s="28">
        <v>662752.27</v>
      </c>
      <c r="G150" s="30">
        <v>8200</v>
      </c>
      <c r="H150" s="28">
        <v>8639.72</v>
      </c>
      <c r="M150" s="30">
        <v>8111</v>
      </c>
      <c r="N150" s="28">
        <v>380372.82</v>
      </c>
      <c r="Y150" s="30">
        <v>8111</v>
      </c>
      <c r="Z150" s="28">
        <v>79539.5</v>
      </c>
      <c r="AK150" s="30">
        <v>8113</v>
      </c>
      <c r="AL150" s="28">
        <v>552111.51</v>
      </c>
      <c r="AQ150" s="27"/>
      <c r="AR150" s="28"/>
    </row>
    <row r="151" spans="1:44" ht="12.75" customHeight="1">
      <c r="A151" s="30">
        <v>8111</v>
      </c>
      <c r="B151" s="28">
        <v>196979.52</v>
      </c>
      <c r="G151" s="30">
        <v>8220</v>
      </c>
      <c r="H151" s="28">
        <v>15557.52</v>
      </c>
      <c r="M151" s="30">
        <v>8113</v>
      </c>
      <c r="N151" s="28">
        <v>507705.15</v>
      </c>
      <c r="Y151" s="30">
        <v>8113</v>
      </c>
      <c r="Z151" s="28">
        <v>87848</v>
      </c>
      <c r="AK151" s="30">
        <v>8200</v>
      </c>
      <c r="AL151" s="28">
        <v>938303.2</v>
      </c>
      <c r="AQ151" s="27"/>
      <c r="AR151" s="28"/>
    </row>
    <row r="152" spans="1:44" ht="12.75" customHeight="1">
      <c r="A152" s="30">
        <v>8113</v>
      </c>
      <c r="B152" s="28">
        <v>286720</v>
      </c>
      <c r="M152" s="30">
        <v>8200</v>
      </c>
      <c r="N152" s="28">
        <v>1010884.22</v>
      </c>
      <c r="Y152" s="30">
        <v>8200</v>
      </c>
      <c r="Z152" s="28">
        <v>254056.27</v>
      </c>
      <c r="AK152" s="30">
        <v>8220</v>
      </c>
      <c r="AL152" s="28">
        <v>1247459.54</v>
      </c>
      <c r="AQ152" s="27"/>
      <c r="AR152" s="28"/>
    </row>
    <row r="153" spans="1:44" ht="12.75" customHeight="1">
      <c r="A153" s="30">
        <v>8200</v>
      </c>
      <c r="B153" s="28">
        <v>357922.9</v>
      </c>
      <c r="G153" s="29" t="s">
        <v>342</v>
      </c>
      <c r="M153" s="30">
        <v>8220</v>
      </c>
      <c r="N153" s="28">
        <v>1745974.72</v>
      </c>
      <c r="Y153" s="30">
        <v>8220</v>
      </c>
      <c r="Z153" s="28">
        <v>146187.44</v>
      </c>
      <c r="AQ153" s="27"/>
      <c r="AR153" s="28"/>
    </row>
    <row r="154" spans="1:44" ht="12.75" customHeight="1">
      <c r="A154" s="30">
        <v>8220</v>
      </c>
      <c r="B154" s="28">
        <v>590161.77</v>
      </c>
      <c r="AK154" s="29" t="s">
        <v>371</v>
      </c>
      <c r="AQ154" s="27"/>
      <c r="AR154" s="28"/>
    </row>
    <row r="155" spans="13:25" ht="12.75" customHeight="1">
      <c r="M155" s="29" t="s">
        <v>348</v>
      </c>
      <c r="Y155" s="29" t="s">
        <v>360</v>
      </c>
    </row>
    <row r="156" spans="1:43" ht="12.75" customHeight="1">
      <c r="A156" s="29" t="s">
        <v>335</v>
      </c>
      <c r="AQ156" s="29"/>
    </row>
  </sheetData>
  <sheetProtection/>
  <mergeCells count="18">
    <mergeCell ref="Y5:Z5"/>
    <mergeCell ref="AB5:AC5"/>
    <mergeCell ref="AW5:AX5"/>
    <mergeCell ref="AZ5:BA5"/>
    <mergeCell ref="AE5:AF5"/>
    <mergeCell ref="AH5:AI5"/>
    <mergeCell ref="AK5:AL5"/>
    <mergeCell ref="AN5:AO5"/>
    <mergeCell ref="AQ5:AR5"/>
    <mergeCell ref="AT5:AU5"/>
    <mergeCell ref="S5:T5"/>
    <mergeCell ref="V5:W5"/>
    <mergeCell ref="D5:E5"/>
    <mergeCell ref="G5:H5"/>
    <mergeCell ref="J5:K5"/>
    <mergeCell ref="A5:B5"/>
    <mergeCell ref="M5:N5"/>
    <mergeCell ref="P5:Q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1"/>
    </sheetView>
  </sheetViews>
  <sheetFormatPr defaultColWidth="9.140625" defaultRowHeight="12.75"/>
  <sheetData>
    <row r="1" ht="12.75">
      <c r="A1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Elisha Campbell</dc:creator>
  <cp:keywords/>
  <dc:description/>
  <cp:lastModifiedBy>Melvinann Carter</cp:lastModifiedBy>
  <cp:lastPrinted>2016-05-24T15:12:59Z</cp:lastPrinted>
  <dcterms:created xsi:type="dcterms:W3CDTF">2012-05-03T21:12:43Z</dcterms:created>
  <dcterms:modified xsi:type="dcterms:W3CDTF">2016-06-02T13:42:03Z</dcterms:modified>
  <cp:category/>
  <cp:version/>
  <cp:contentType/>
  <cp:contentStatus/>
</cp:coreProperties>
</file>